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 Macon\Documents\Documents\Documents\DM Files\UCCE-PNSY\Drought\"/>
    </mc:Choice>
  </mc:AlternateContent>
  <bookViews>
    <workbookView xWindow="0" yWindow="0" windowWidth="20490" windowHeight="7125" activeTab="2"/>
  </bookViews>
  <sheets>
    <sheet name="Instructions" sheetId="4" r:id="rId1"/>
    <sheet name="Feeding" sheetId="1" r:id="rId2"/>
    <sheet name="Culling" sheetId="2" r:id="rId3"/>
    <sheet name="Early Weaning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C28" i="3" l="1"/>
  <c r="C29" i="3"/>
  <c r="C19" i="3"/>
  <c r="C20" i="3"/>
  <c r="C21" i="3"/>
  <c r="C63" i="2"/>
  <c r="C64" i="2"/>
  <c r="C66" i="2"/>
  <c r="C60" i="2"/>
  <c r="C47" i="2"/>
  <c r="C48" i="2"/>
  <c r="C50" i="2"/>
  <c r="C51" i="2"/>
  <c r="C55" i="2" s="1"/>
  <c r="C54" i="2"/>
  <c r="C56" i="2" s="1"/>
  <c r="C29" i="2"/>
  <c r="C30" i="2"/>
  <c r="C31" i="2"/>
  <c r="C34" i="2" s="1"/>
  <c r="C32" i="2"/>
  <c r="C33" i="2"/>
  <c r="C35" i="1"/>
  <c r="C37" i="1"/>
  <c r="C25" i="1"/>
  <c r="C27" i="1" s="1"/>
  <c r="C26" i="1"/>
  <c r="C17" i="1"/>
  <c r="C18" i="1"/>
  <c r="C19" i="1"/>
  <c r="C28" i="1" l="1"/>
  <c r="C29" i="1"/>
  <c r="B60" i="2"/>
  <c r="B63" i="2" s="1"/>
  <c r="B64" i="2" s="1"/>
  <c r="B37" i="1" l="1"/>
  <c r="B31" i="2" l="1"/>
  <c r="B28" i="3" l="1"/>
  <c r="B29" i="3" s="1"/>
  <c r="B20" i="3"/>
  <c r="B19" i="3"/>
  <c r="B48" i="2"/>
  <c r="B47" i="2"/>
  <c r="B51" i="2"/>
  <c r="B55" i="2" s="1"/>
  <c r="B50" i="2"/>
  <c r="B54" i="2" s="1"/>
  <c r="B30" i="2"/>
  <c r="B32" i="2"/>
  <c r="B33" i="2"/>
  <c r="B29" i="2"/>
  <c r="B26" i="1"/>
  <c r="B18" i="1"/>
  <c r="B25" i="1" s="1"/>
  <c r="B27" i="1" s="1"/>
  <c r="B17" i="1"/>
  <c r="B19" i="1"/>
  <c r="B21" i="3" l="1"/>
  <c r="B35" i="1"/>
  <c r="B28" i="1"/>
  <c r="B56" i="2"/>
  <c r="B66" i="2" s="1"/>
  <c r="B34" i="2"/>
</calcChain>
</file>

<file path=xl/sharedStrings.xml><?xml version="1.0" encoding="utf-8"?>
<sst xmlns="http://schemas.openxmlformats.org/spreadsheetml/2006/main" count="131" uniqueCount="79">
  <si>
    <t>How much do they weigh (on average)?</t>
  </si>
  <si>
    <t>How much hay will you need to feed (as a % of bodyweight) (range is 0.5-3%)</t>
  </si>
  <si>
    <t>What type of hay are you analyzing (grain, pasture, alfalfa, etc.)</t>
  </si>
  <si>
    <t>How much does this hay cost per ton delivered?</t>
  </si>
  <si>
    <t>How much does each bale weigh?</t>
  </si>
  <si>
    <t>BALES TO BE FED PER DAY</t>
  </si>
  <si>
    <t>How many days will you need to feed hay?</t>
  </si>
  <si>
    <t>If you had to hire someone to feed, how much would you have to pay hourly?</t>
  </si>
  <si>
    <t>TOTAL COST OF HAY</t>
  </si>
  <si>
    <t>TOTAL ADDITIONAL LABOR COST</t>
  </si>
  <si>
    <t>TOTAL COST OF FULL-FEED</t>
  </si>
  <si>
    <t>Questions</t>
  </si>
  <si>
    <t>Example</t>
  </si>
  <si>
    <t>Your Operation</t>
  </si>
  <si>
    <t>How long will it take you to feed this amount of hay (including loading, transport, and feeding) (in hours)?</t>
  </si>
  <si>
    <t>BALES PER TON</t>
  </si>
  <si>
    <t>LBS OF HAY PER DAY</t>
  </si>
  <si>
    <t>Alfalfa</t>
  </si>
  <si>
    <t>CAN YOUR OPERATION AFFORD THIS MUCH ADDITIONAL EXPENSE?</t>
  </si>
  <si>
    <t>No</t>
  </si>
  <si>
    <t>Have you identified females that you would sell during drought?</t>
  </si>
  <si>
    <t>How many head do you need to sell to avoid having to purchase hay?</t>
  </si>
  <si>
    <t>How many in each class of animal will you sell?</t>
  </si>
  <si>
    <t>How much do these animals weigh (on average)?</t>
  </si>
  <si>
    <t>How much are these animals worth (per lb) today (based on market reports)?</t>
  </si>
  <si>
    <t>Total Value of Sale Animals</t>
  </si>
  <si>
    <t>Will you incur any capital gains taxes from the sale of livestock?</t>
  </si>
  <si>
    <t>Impacts to next year's income</t>
  </si>
  <si>
    <t>What is your typical weaning rate?</t>
  </si>
  <si>
    <t>What is your current inventory?</t>
  </si>
  <si>
    <t>What is your typical weaning weight?</t>
  </si>
  <si>
    <t>What prices (per lb) do you anticipate next year?</t>
  </si>
  <si>
    <t>Yes</t>
  </si>
  <si>
    <t xml:space="preserve">Total  </t>
  </si>
  <si>
    <t>Reduction in Year 2 revenue</t>
  </si>
  <si>
    <t>What are your typical weaning weights?</t>
  </si>
  <si>
    <t>What do you anticipate your early weaning weights will be?</t>
  </si>
  <si>
    <t>What do you anticipate prices (per lb) will be for these weights at your typical sale date?</t>
  </si>
  <si>
    <t>What do you anticipate prices (per lb) will be for these weights at your early weaning date?</t>
  </si>
  <si>
    <t>Reduction in income due to early weaning</t>
  </si>
  <si>
    <t>How many days early will you wean?</t>
  </si>
  <si>
    <t>How much hay would you need to feed if you weaned at your typical date?</t>
  </si>
  <si>
    <t>Number of pairs</t>
  </si>
  <si>
    <t>Average weight</t>
  </si>
  <si>
    <t>% of BW fed</t>
  </si>
  <si>
    <t>What is the current price of hay (per ton delivered)</t>
  </si>
  <si>
    <t>Total cost of hay needed to avoid early weaning</t>
  </si>
  <si>
    <t>Total hay needed (tons)</t>
  </si>
  <si>
    <t>TOTAL COST PER DAY</t>
  </si>
  <si>
    <t>TOTAL COST PER HEAD</t>
  </si>
  <si>
    <t>Total Income Reduction</t>
  </si>
  <si>
    <t>How much total expense will this add?</t>
  </si>
  <si>
    <t>Value of forage conserved</t>
  </si>
  <si>
    <t>How many days would you need to feed them?</t>
  </si>
  <si>
    <t>% of BW Fed (0-3%)</t>
  </si>
  <si>
    <t>How much would this hay cost?</t>
  </si>
  <si>
    <t>Net Cost of Culling Strategy (Expenses reduced - Income reduced)</t>
  </si>
  <si>
    <t>Drought Strategies Worksheets - Instructions</t>
  </si>
  <si>
    <t>Enter your information into the YELLOW CELLS.</t>
  </si>
  <si>
    <t>RED CELLS will be calculated automatically.</t>
  </si>
  <si>
    <t>If you have questions about the worksheets or need assistance running these analyses, contact Dan Macon at dmacon@ucanr.edu or Grace Woodmansee at gwoodmansee@ucanr.edu.</t>
  </si>
  <si>
    <t>These worksheets are designed to help you evaluate a variety of drought strategies, from full feeding to culling to early weaning. To complete each worksheet, you'll need to have a general idea regarding the size of your sheep/goats, as well as current prices and input costs. For a more thorough analysis, consider developing partial budgets to estimate changes in revenue and expenses from each strategy.</t>
  </si>
  <si>
    <t>Each worksheet includes an example analysis to help you itemize and compare your own numbers. This example is based on a 300-ewe operation.</t>
  </si>
  <si>
    <t>How many breeding age females (ewes or does) do you currently have?</t>
  </si>
  <si>
    <t>How many rams/bucks do you have?</t>
  </si>
  <si>
    <t>How many weaned lambs/kids do you have on hand?</t>
  </si>
  <si>
    <t>How much can you afford to spend per head to purchase additional feed?</t>
  </si>
  <si>
    <t>Based on the costs above, how many days can you feed livestock based on this acceptable added expense?</t>
  </si>
  <si>
    <t>Ewes/Does</t>
  </si>
  <si>
    <t>Yearling Ewes/Does</t>
  </si>
  <si>
    <t>Ewe Lambs/Doelings</t>
  </si>
  <si>
    <t>Feeder Lambs/Kids</t>
  </si>
  <si>
    <t>Rams/Bucks</t>
  </si>
  <si>
    <t>Wethers</t>
  </si>
  <si>
    <t>How much hay would the livestock to be sold consume per day? (lbs)</t>
  </si>
  <si>
    <t>How much extra hay would you need to feed these livestock? (tons)</t>
  </si>
  <si>
    <t>How many lambs/kids do you plan to market this year?</t>
  </si>
  <si>
    <t>Lambs/Kids typically marketed</t>
  </si>
  <si>
    <t>Lambs/kids marketed in Year 2 (after culling)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</si>
</sst>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6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1" fillId="3" borderId="0" xfId="0" applyFont="1" applyFill="1"/>
    <xf numFmtId="0" fontId="0" fillId="3" borderId="0" xfId="0" applyFill="1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2" fillId="0" borderId="1" xfId="0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ill="1" applyBorder="1"/>
    <xf numFmtId="0" fontId="0" fillId="0" borderId="1" xfId="0" applyBorder="1" applyAlignment="1">
      <alignment horizontal="right"/>
    </xf>
    <xf numFmtId="0" fontId="0" fillId="0" borderId="1" xfId="0" applyBorder="1"/>
    <xf numFmtId="10" fontId="0" fillId="2" borderId="1" xfId="0" applyNumberFormat="1" applyFill="1" applyBorder="1" applyAlignment="1">
      <alignment horizontal="right"/>
    </xf>
    <xf numFmtId="6" fontId="0" fillId="2" borderId="1" xfId="0" applyNumberFormat="1" applyFill="1" applyBorder="1" applyAlignment="1">
      <alignment horizontal="right"/>
    </xf>
    <xf numFmtId="1" fontId="1" fillId="3" borderId="1" xfId="0" applyNumberFormat="1" applyFont="1" applyFill="1" applyBorder="1" applyAlignment="1">
      <alignment horizontal="right"/>
    </xf>
    <xf numFmtId="6" fontId="1" fillId="3" borderId="1" xfId="0" applyNumberFormat="1" applyFont="1" applyFill="1" applyBorder="1" applyAlignment="1">
      <alignment horizontal="right"/>
    </xf>
    <xf numFmtId="8" fontId="1" fillId="3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8" fontId="0" fillId="2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8" fontId="0" fillId="3" borderId="1" xfId="0" applyNumberFormat="1" applyFill="1" applyBorder="1" applyAlignment="1">
      <alignment horizontal="right"/>
    </xf>
    <xf numFmtId="8" fontId="0" fillId="0" borderId="1" xfId="0" applyNumberFormat="1" applyBorder="1" applyAlignment="1">
      <alignment horizontal="right"/>
    </xf>
    <xf numFmtId="1" fontId="0" fillId="3" borderId="1" xfId="0" applyNumberFormat="1" applyFill="1" applyBorder="1" applyAlignment="1">
      <alignment horizontal="right"/>
    </xf>
    <xf numFmtId="6" fontId="0" fillId="3" borderId="1" xfId="0" applyNumberForma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 applyAlignment="1">
      <alignment horizontal="left"/>
    </xf>
    <xf numFmtId="0" fontId="0" fillId="2" borderId="0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Layout" zoomScale="70" zoomScaleNormal="100" zoomScalePageLayoutView="70" workbookViewId="0">
      <selection activeCell="A10" sqref="A10:G10"/>
    </sheetView>
  </sheetViews>
  <sheetFormatPr defaultRowHeight="15" x14ac:dyDescent="0.25"/>
  <sheetData>
    <row r="1" spans="1:7" ht="21" x14ac:dyDescent="0.35">
      <c r="A1" s="38" t="s">
        <v>57</v>
      </c>
      <c r="B1" s="39"/>
      <c r="C1" s="39"/>
      <c r="D1" s="39"/>
      <c r="E1" s="39"/>
      <c r="F1" s="39"/>
      <c r="G1" s="40"/>
    </row>
    <row r="2" spans="1:7" ht="102" customHeight="1" thickBot="1" x14ac:dyDescent="0.3">
      <c r="A2" s="41" t="s">
        <v>61</v>
      </c>
      <c r="B2" s="42"/>
      <c r="C2" s="42"/>
      <c r="D2" s="42"/>
      <c r="E2" s="42"/>
      <c r="F2" s="42"/>
      <c r="G2" s="43"/>
    </row>
    <row r="3" spans="1:7" ht="15.75" thickBot="1" x14ac:dyDescent="0.3"/>
    <row r="4" spans="1:7" ht="51" customHeight="1" thickBot="1" x14ac:dyDescent="0.3">
      <c r="A4" s="44" t="s">
        <v>62</v>
      </c>
      <c r="B4" s="45"/>
      <c r="C4" s="45"/>
      <c r="D4" s="45"/>
      <c r="E4" s="45"/>
      <c r="F4" s="45"/>
      <c r="G4" s="46"/>
    </row>
    <row r="5" spans="1:7" ht="15.75" thickBot="1" x14ac:dyDescent="0.3"/>
    <row r="6" spans="1:7" ht="15.75" thickBot="1" x14ac:dyDescent="0.3">
      <c r="A6" s="47" t="s">
        <v>58</v>
      </c>
      <c r="B6" s="48"/>
      <c r="C6" s="48"/>
      <c r="D6" s="48"/>
      <c r="E6" s="48"/>
      <c r="F6" s="48"/>
      <c r="G6" s="49"/>
    </row>
    <row r="7" spans="1:7" ht="15.75" thickBot="1" x14ac:dyDescent="0.3"/>
    <row r="8" spans="1:7" ht="15.75" thickBot="1" x14ac:dyDescent="0.3">
      <c r="A8" s="50" t="s">
        <v>59</v>
      </c>
      <c r="B8" s="51"/>
      <c r="C8" s="51"/>
      <c r="D8" s="51"/>
      <c r="E8" s="51"/>
      <c r="F8" s="51"/>
      <c r="G8" s="52"/>
    </row>
    <row r="9" spans="1:7" ht="15.75" thickBot="1" x14ac:dyDescent="0.3"/>
    <row r="10" spans="1:7" ht="48" customHeight="1" thickBot="1" x14ac:dyDescent="0.3">
      <c r="A10" s="44" t="s">
        <v>60</v>
      </c>
      <c r="B10" s="45"/>
      <c r="C10" s="45"/>
      <c r="D10" s="45"/>
      <c r="E10" s="45"/>
      <c r="F10" s="45"/>
      <c r="G10" s="46"/>
    </row>
  </sheetData>
  <mergeCells count="6">
    <mergeCell ref="A10:G10"/>
    <mergeCell ref="A1:G1"/>
    <mergeCell ref="A2:G2"/>
    <mergeCell ref="A4:G4"/>
    <mergeCell ref="A6:G6"/>
    <mergeCell ref="A8:G8"/>
  </mergeCell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9" workbookViewId="0">
      <selection activeCell="A25" sqref="A25"/>
    </sheetView>
  </sheetViews>
  <sheetFormatPr defaultRowHeight="15" x14ac:dyDescent="0.25"/>
  <cols>
    <col min="1" max="1" width="97.140625" bestFit="1" customWidth="1"/>
    <col min="2" max="2" width="15.7109375" style="4" customWidth="1"/>
    <col min="3" max="3" width="15.7109375" customWidth="1"/>
  </cols>
  <sheetData>
    <row r="1" spans="1:3" s="2" customFormat="1" x14ac:dyDescent="0.25">
      <c r="A1" s="2" t="s">
        <v>11</v>
      </c>
      <c r="B1" s="13" t="s">
        <v>12</v>
      </c>
      <c r="C1" s="13" t="s">
        <v>13</v>
      </c>
    </row>
    <row r="2" spans="1:3" x14ac:dyDescent="0.25">
      <c r="A2" s="9" t="s">
        <v>63</v>
      </c>
      <c r="B2" s="14">
        <v>300</v>
      </c>
      <c r="C2" s="15"/>
    </row>
    <row r="3" spans="1:3" x14ac:dyDescent="0.25">
      <c r="A3" s="9" t="s">
        <v>0</v>
      </c>
      <c r="B3" s="14">
        <v>135</v>
      </c>
      <c r="C3" s="15"/>
    </row>
    <row r="4" spans="1:3" x14ac:dyDescent="0.25">
      <c r="A4" s="9" t="s">
        <v>64</v>
      </c>
      <c r="B4" s="14">
        <v>12</v>
      </c>
      <c r="C4" s="15"/>
    </row>
    <row r="5" spans="1:3" x14ac:dyDescent="0.25">
      <c r="A5" s="9" t="s">
        <v>0</v>
      </c>
      <c r="B5" s="14">
        <v>225</v>
      </c>
      <c r="C5" s="15"/>
    </row>
    <row r="6" spans="1:3" x14ac:dyDescent="0.25">
      <c r="A6" s="9" t="s">
        <v>65</v>
      </c>
      <c r="B6" s="14">
        <v>0</v>
      </c>
      <c r="C6" s="15"/>
    </row>
    <row r="7" spans="1:3" x14ac:dyDescent="0.25">
      <c r="A7" s="9" t="s">
        <v>0</v>
      </c>
      <c r="B7" s="14">
        <v>80</v>
      </c>
      <c r="C7" s="15"/>
    </row>
    <row r="8" spans="1:3" x14ac:dyDescent="0.25">
      <c r="B8" s="16"/>
      <c r="C8" s="17"/>
    </row>
    <row r="9" spans="1:3" x14ac:dyDescent="0.25">
      <c r="A9" s="9" t="s">
        <v>1</v>
      </c>
      <c r="B9" s="18">
        <v>0.02</v>
      </c>
      <c r="C9" s="15"/>
    </row>
    <row r="10" spans="1:3" x14ac:dyDescent="0.25">
      <c r="B10" s="16"/>
      <c r="C10" s="17"/>
    </row>
    <row r="11" spans="1:3" x14ac:dyDescent="0.25">
      <c r="A11" s="9" t="s">
        <v>2</v>
      </c>
      <c r="B11" s="14" t="s">
        <v>17</v>
      </c>
      <c r="C11" s="15"/>
    </row>
    <row r="12" spans="1:3" x14ac:dyDescent="0.25">
      <c r="B12" s="16"/>
      <c r="C12" s="17"/>
    </row>
    <row r="13" spans="1:3" x14ac:dyDescent="0.25">
      <c r="A13" s="9" t="s">
        <v>3</v>
      </c>
      <c r="B13" s="19">
        <v>240</v>
      </c>
      <c r="C13" s="15"/>
    </row>
    <row r="14" spans="1:3" x14ac:dyDescent="0.25">
      <c r="B14" s="16"/>
      <c r="C14" s="17"/>
    </row>
    <row r="15" spans="1:3" x14ac:dyDescent="0.25">
      <c r="A15" s="9" t="s">
        <v>4</v>
      </c>
      <c r="B15" s="14">
        <v>120</v>
      </c>
      <c r="C15" s="15"/>
    </row>
    <row r="16" spans="1:3" x14ac:dyDescent="0.25">
      <c r="B16" s="16"/>
      <c r="C16" s="17"/>
    </row>
    <row r="17" spans="1:4" x14ac:dyDescent="0.25">
      <c r="A17" s="7" t="s">
        <v>15</v>
      </c>
      <c r="B17" s="37">
        <f>2000/B15</f>
        <v>16.666666666666668</v>
      </c>
      <c r="C17" s="37" t="e">
        <f>2000/C15</f>
        <v>#DIV/0!</v>
      </c>
    </row>
    <row r="18" spans="1:4" x14ac:dyDescent="0.25">
      <c r="A18" s="7" t="s">
        <v>16</v>
      </c>
      <c r="B18" s="37">
        <f>((B2*B3)+(B4*B5)+(B6*B7))*B9</f>
        <v>864</v>
      </c>
      <c r="C18" s="37">
        <f>((C2*C3)+(C4*C5)+(C6*C7))*C9</f>
        <v>0</v>
      </c>
    </row>
    <row r="19" spans="1:4" x14ac:dyDescent="0.25">
      <c r="A19" s="6" t="s">
        <v>5</v>
      </c>
      <c r="B19" s="20">
        <f>(((B2*B3)+(B4*B5)+(B6*B7))*B9)/B15</f>
        <v>7.2</v>
      </c>
      <c r="C19" s="20" t="e">
        <f>(((C2*C3)+(C4*C5)+(C6*C7))*C9)/C15</f>
        <v>#DIV/0!</v>
      </c>
    </row>
    <row r="20" spans="1:4" x14ac:dyDescent="0.25">
      <c r="B20" s="16"/>
      <c r="C20" s="17"/>
    </row>
    <row r="21" spans="1:4" x14ac:dyDescent="0.25">
      <c r="A21" s="9" t="s">
        <v>6</v>
      </c>
      <c r="B21" s="14">
        <v>60</v>
      </c>
      <c r="C21" s="15"/>
      <c r="D21" s="3"/>
    </row>
    <row r="22" spans="1:4" x14ac:dyDescent="0.25">
      <c r="A22" s="9" t="s">
        <v>14</v>
      </c>
      <c r="B22" s="14">
        <v>1</v>
      </c>
      <c r="C22" s="15"/>
    </row>
    <row r="23" spans="1:4" x14ac:dyDescent="0.25">
      <c r="A23" s="9" t="s">
        <v>7</v>
      </c>
      <c r="B23" s="19">
        <v>15</v>
      </c>
      <c r="C23" s="15"/>
    </row>
    <row r="24" spans="1:4" x14ac:dyDescent="0.25">
      <c r="B24" s="16"/>
      <c r="C24" s="17"/>
    </row>
    <row r="25" spans="1:4" s="1" customFormat="1" x14ac:dyDescent="0.25">
      <c r="A25" s="6" t="s">
        <v>8</v>
      </c>
      <c r="B25" s="21">
        <f>((B18*B21)/2000)*B13</f>
        <v>6220.8</v>
      </c>
      <c r="C25" s="21">
        <f>((C18*C21)/2000)*C13</f>
        <v>0</v>
      </c>
    </row>
    <row r="26" spans="1:4" s="1" customFormat="1" x14ac:dyDescent="0.25">
      <c r="A26" s="6" t="s">
        <v>9</v>
      </c>
      <c r="B26" s="21">
        <f>B21*B22*B23</f>
        <v>900</v>
      </c>
      <c r="C26" s="21">
        <f>C21*C22*C23</f>
        <v>0</v>
      </c>
    </row>
    <row r="27" spans="1:4" s="1" customFormat="1" x14ac:dyDescent="0.25">
      <c r="A27" s="6" t="s">
        <v>10</v>
      </c>
      <c r="B27" s="21">
        <f>SUM(B25:B26)</f>
        <v>7120.8</v>
      </c>
      <c r="C27" s="21">
        <f>SUM(C25:C26)</f>
        <v>0</v>
      </c>
    </row>
    <row r="28" spans="1:4" s="1" customFormat="1" x14ac:dyDescent="0.25">
      <c r="A28" s="6" t="s">
        <v>48</v>
      </c>
      <c r="B28" s="22">
        <f>B27/B21</f>
        <v>118.68</v>
      </c>
      <c r="C28" s="22" t="e">
        <f>C27/C21</f>
        <v>#DIV/0!</v>
      </c>
    </row>
    <row r="29" spans="1:4" s="1" customFormat="1" x14ac:dyDescent="0.25">
      <c r="A29" s="6" t="s">
        <v>49</v>
      </c>
      <c r="B29" s="21">
        <f>B27/(B2+B4+B6)</f>
        <v>22.823076923076922</v>
      </c>
      <c r="C29" s="21" t="e">
        <f>C27/(C2+C4+C6)</f>
        <v>#DIV/0!</v>
      </c>
    </row>
    <row r="30" spans="1:4" x14ac:dyDescent="0.25">
      <c r="B30" s="16"/>
      <c r="C30" s="17"/>
    </row>
    <row r="31" spans="1:4" x14ac:dyDescent="0.25">
      <c r="A31" s="8" t="s">
        <v>18</v>
      </c>
      <c r="B31" s="23" t="s">
        <v>19</v>
      </c>
      <c r="C31" s="15"/>
    </row>
    <row r="32" spans="1:4" x14ac:dyDescent="0.25">
      <c r="B32" s="16"/>
      <c r="C32" s="17"/>
    </row>
    <row r="33" spans="1:3" x14ac:dyDescent="0.25">
      <c r="A33" s="9" t="s">
        <v>66</v>
      </c>
      <c r="B33" s="19">
        <v>15</v>
      </c>
      <c r="C33" s="15"/>
    </row>
    <row r="34" spans="1:3" x14ac:dyDescent="0.25">
      <c r="B34" s="16"/>
      <c r="C34" s="17"/>
    </row>
    <row r="35" spans="1:3" x14ac:dyDescent="0.25">
      <c r="A35" s="7" t="s">
        <v>67</v>
      </c>
      <c r="B35" s="30">
        <f>B21/(B29/B33)</f>
        <v>39.433771486349848</v>
      </c>
      <c r="C35" s="30" t="e">
        <f>C21/(C29/C33)</f>
        <v>#DIV/0!</v>
      </c>
    </row>
    <row r="36" spans="1:3" x14ac:dyDescent="0.25">
      <c r="B36" s="16"/>
      <c r="C36" s="16"/>
    </row>
    <row r="37" spans="1:3" x14ac:dyDescent="0.25">
      <c r="A37" s="7" t="s">
        <v>51</v>
      </c>
      <c r="B37" s="31">
        <f>B33*B2</f>
        <v>4500</v>
      </c>
      <c r="C37" s="31">
        <f>C33*C2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abSelected="1" topLeftCell="A41" workbookViewId="0">
      <selection activeCell="B41" sqref="B41"/>
    </sheetView>
  </sheetViews>
  <sheetFormatPr defaultRowHeight="15" x14ac:dyDescent="0.25"/>
  <cols>
    <col min="1" max="1" width="70.85546875" bestFit="1" customWidth="1"/>
    <col min="2" max="3" width="15.7109375" style="4" customWidth="1"/>
  </cols>
  <sheetData>
    <row r="1" spans="1:3" s="1" customFormat="1" x14ac:dyDescent="0.25">
      <c r="A1" s="1" t="s">
        <v>11</v>
      </c>
      <c r="B1" s="25" t="s">
        <v>12</v>
      </c>
      <c r="C1" s="25" t="s">
        <v>13</v>
      </c>
    </row>
    <row r="2" spans="1:3" x14ac:dyDescent="0.25">
      <c r="A2" s="9" t="s">
        <v>20</v>
      </c>
      <c r="B2" s="14" t="s">
        <v>32</v>
      </c>
      <c r="C2" s="14"/>
    </row>
    <row r="3" spans="1:3" x14ac:dyDescent="0.25">
      <c r="A3" s="9" t="s">
        <v>29</v>
      </c>
      <c r="B3" s="14"/>
      <c r="C3" s="14"/>
    </row>
    <row r="4" spans="1:3" x14ac:dyDescent="0.25">
      <c r="A4" s="5" t="s">
        <v>68</v>
      </c>
      <c r="B4" s="14">
        <v>240</v>
      </c>
      <c r="C4" s="14"/>
    </row>
    <row r="5" spans="1:3" x14ac:dyDescent="0.25">
      <c r="A5" s="5" t="s">
        <v>69</v>
      </c>
      <c r="B5" s="14">
        <v>60</v>
      </c>
      <c r="C5" s="14"/>
    </row>
    <row r="6" spans="1:3" x14ac:dyDescent="0.25">
      <c r="A6" s="5" t="s">
        <v>70</v>
      </c>
      <c r="B6" s="14">
        <v>60</v>
      </c>
      <c r="C6" s="14"/>
    </row>
    <row r="7" spans="1:3" x14ac:dyDescent="0.25">
      <c r="A7" s="5" t="s">
        <v>71</v>
      </c>
      <c r="B7" s="14">
        <v>0</v>
      </c>
      <c r="C7" s="14"/>
    </row>
    <row r="8" spans="1:3" x14ac:dyDescent="0.25">
      <c r="A8" s="5" t="s">
        <v>72</v>
      </c>
      <c r="B8" s="14">
        <v>12</v>
      </c>
      <c r="C8" s="14"/>
    </row>
    <row r="9" spans="1:3" x14ac:dyDescent="0.25">
      <c r="A9" s="9" t="s">
        <v>21</v>
      </c>
      <c r="B9" s="14">
        <v>75</v>
      </c>
      <c r="C9" s="14"/>
    </row>
    <row r="10" spans="1:3" x14ac:dyDescent="0.25">
      <c r="A10" s="9" t="s">
        <v>22</v>
      </c>
      <c r="B10" s="14"/>
      <c r="C10" s="14"/>
    </row>
    <row r="11" spans="1:3" x14ac:dyDescent="0.25">
      <c r="A11" s="5" t="s">
        <v>68</v>
      </c>
      <c r="B11" s="14">
        <v>50</v>
      </c>
      <c r="C11" s="14"/>
    </row>
    <row r="12" spans="1:3" x14ac:dyDescent="0.25">
      <c r="A12" s="5" t="s">
        <v>69</v>
      </c>
      <c r="B12" s="14">
        <v>22</v>
      </c>
      <c r="C12" s="14"/>
    </row>
    <row r="13" spans="1:3" x14ac:dyDescent="0.25">
      <c r="A13" s="5" t="s">
        <v>70</v>
      </c>
      <c r="B13" s="14">
        <v>0</v>
      </c>
      <c r="C13" s="14"/>
    </row>
    <row r="14" spans="1:3" x14ac:dyDescent="0.25">
      <c r="A14" s="5" t="s">
        <v>71</v>
      </c>
      <c r="B14" s="14">
        <v>0</v>
      </c>
      <c r="C14" s="14"/>
    </row>
    <row r="15" spans="1:3" x14ac:dyDescent="0.25">
      <c r="A15" s="5" t="s">
        <v>72</v>
      </c>
      <c r="B15" s="14">
        <v>3</v>
      </c>
      <c r="C15" s="14"/>
    </row>
    <row r="16" spans="1:3" x14ac:dyDescent="0.25">
      <c r="A16" s="10" t="s">
        <v>23</v>
      </c>
      <c r="B16" s="14"/>
      <c r="C16" s="14"/>
    </row>
    <row r="17" spans="1:3" x14ac:dyDescent="0.25">
      <c r="A17" s="5" t="s">
        <v>68</v>
      </c>
      <c r="B17" s="14">
        <v>135</v>
      </c>
      <c r="C17" s="14"/>
    </row>
    <row r="18" spans="1:3" x14ac:dyDescent="0.25">
      <c r="A18" s="5" t="s">
        <v>69</v>
      </c>
      <c r="B18" s="14">
        <v>115</v>
      </c>
      <c r="C18" s="14"/>
    </row>
    <row r="19" spans="1:3" x14ac:dyDescent="0.25">
      <c r="A19" s="5" t="s">
        <v>70</v>
      </c>
      <c r="B19" s="14">
        <v>65</v>
      </c>
      <c r="C19" s="14"/>
    </row>
    <row r="20" spans="1:3" x14ac:dyDescent="0.25">
      <c r="A20" s="5" t="s">
        <v>71</v>
      </c>
      <c r="B20" s="14">
        <v>80</v>
      </c>
      <c r="C20" s="14"/>
    </row>
    <row r="21" spans="1:3" x14ac:dyDescent="0.25">
      <c r="A21" s="5" t="s">
        <v>72</v>
      </c>
      <c r="B21" s="14">
        <v>225</v>
      </c>
      <c r="C21" s="14"/>
    </row>
    <row r="22" spans="1:3" x14ac:dyDescent="0.25">
      <c r="A22" s="10" t="s">
        <v>24</v>
      </c>
      <c r="B22" s="14"/>
      <c r="C22" s="14"/>
    </row>
    <row r="23" spans="1:3" x14ac:dyDescent="0.25">
      <c r="A23" s="5" t="s">
        <v>68</v>
      </c>
      <c r="B23" s="26">
        <v>0.6</v>
      </c>
      <c r="C23" s="14"/>
    </row>
    <row r="24" spans="1:3" x14ac:dyDescent="0.25">
      <c r="A24" s="5" t="s">
        <v>69</v>
      </c>
      <c r="B24" s="26">
        <v>2</v>
      </c>
      <c r="C24" s="14"/>
    </row>
    <row r="25" spans="1:3" x14ac:dyDescent="0.25">
      <c r="A25" s="5" t="s">
        <v>70</v>
      </c>
      <c r="B25" s="26">
        <v>2.4</v>
      </c>
      <c r="C25" s="14"/>
    </row>
    <row r="26" spans="1:3" x14ac:dyDescent="0.25">
      <c r="A26" s="5" t="s">
        <v>71</v>
      </c>
      <c r="B26" s="26">
        <v>2.4</v>
      </c>
      <c r="C26" s="14"/>
    </row>
    <row r="27" spans="1:3" x14ac:dyDescent="0.25">
      <c r="A27" s="5" t="s">
        <v>72</v>
      </c>
      <c r="B27" s="26">
        <v>1</v>
      </c>
      <c r="C27" s="14"/>
    </row>
    <row r="28" spans="1:3" x14ac:dyDescent="0.25">
      <c r="A28" s="11" t="s">
        <v>25</v>
      </c>
      <c r="B28" s="27"/>
      <c r="C28" s="27"/>
    </row>
    <row r="29" spans="1:3" x14ac:dyDescent="0.25">
      <c r="A29" s="12" t="s">
        <v>68</v>
      </c>
      <c r="B29" s="28">
        <f t="shared" ref="B29:C33" si="0">B11*B17*B23</f>
        <v>4050</v>
      </c>
      <c r="C29" s="28">
        <f t="shared" si="0"/>
        <v>0</v>
      </c>
    </row>
    <row r="30" spans="1:3" x14ac:dyDescent="0.25">
      <c r="A30" s="12" t="s">
        <v>69</v>
      </c>
      <c r="B30" s="28">
        <f t="shared" si="0"/>
        <v>5060</v>
      </c>
      <c r="C30" s="28">
        <f t="shared" si="0"/>
        <v>0</v>
      </c>
    </row>
    <row r="31" spans="1:3" x14ac:dyDescent="0.25">
      <c r="A31" s="12" t="s">
        <v>70</v>
      </c>
      <c r="B31" s="28">
        <f t="shared" si="0"/>
        <v>0</v>
      </c>
      <c r="C31" s="28">
        <f t="shared" si="0"/>
        <v>0</v>
      </c>
    </row>
    <row r="32" spans="1:3" x14ac:dyDescent="0.25">
      <c r="A32" s="12" t="s">
        <v>71</v>
      </c>
      <c r="B32" s="28">
        <f t="shared" si="0"/>
        <v>0</v>
      </c>
      <c r="C32" s="28">
        <f t="shared" si="0"/>
        <v>0</v>
      </c>
    </row>
    <row r="33" spans="1:3" x14ac:dyDescent="0.25">
      <c r="A33" s="12" t="s">
        <v>72</v>
      </c>
      <c r="B33" s="28">
        <f t="shared" si="0"/>
        <v>675</v>
      </c>
      <c r="C33" s="28">
        <f t="shared" si="0"/>
        <v>0</v>
      </c>
    </row>
    <row r="34" spans="1:3" x14ac:dyDescent="0.25">
      <c r="A34" s="12" t="s">
        <v>33</v>
      </c>
      <c r="B34" s="28">
        <f>SUM(B29:B33)</f>
        <v>9785</v>
      </c>
      <c r="C34" s="28">
        <f>SUM(C29:C33)</f>
        <v>0</v>
      </c>
    </row>
    <row r="35" spans="1:3" x14ac:dyDescent="0.25">
      <c r="A35" s="4"/>
      <c r="B35" s="29"/>
      <c r="C35" s="16"/>
    </row>
    <row r="36" spans="1:3" x14ac:dyDescent="0.25">
      <c r="A36" s="10" t="s">
        <v>26</v>
      </c>
      <c r="B36" s="14" t="s">
        <v>19</v>
      </c>
      <c r="C36" s="14"/>
    </row>
    <row r="37" spans="1:3" x14ac:dyDescent="0.25">
      <c r="B37" s="16"/>
      <c r="C37" s="16"/>
    </row>
    <row r="38" spans="1:3" x14ac:dyDescent="0.25">
      <c r="A38" s="24" t="s">
        <v>27</v>
      </c>
      <c r="B38" s="16"/>
      <c r="C38" s="16"/>
    </row>
    <row r="39" spans="1:3" x14ac:dyDescent="0.25">
      <c r="A39" s="9" t="s">
        <v>28</v>
      </c>
      <c r="B39" s="18">
        <v>1.2</v>
      </c>
      <c r="C39" s="14"/>
    </row>
    <row r="40" spans="1:3" x14ac:dyDescent="0.25">
      <c r="A40" s="9" t="s">
        <v>30</v>
      </c>
      <c r="B40" s="14"/>
      <c r="C40" s="14"/>
    </row>
    <row r="41" spans="1:3" x14ac:dyDescent="0.25">
      <c r="A41" s="5" t="s">
        <v>73</v>
      </c>
      <c r="B41" s="14">
        <v>80</v>
      </c>
      <c r="C41" s="14"/>
    </row>
    <row r="42" spans="1:3" x14ac:dyDescent="0.25">
      <c r="A42" s="5" t="s">
        <v>70</v>
      </c>
      <c r="B42" s="14">
        <v>65</v>
      </c>
      <c r="C42" s="14"/>
    </row>
    <row r="43" spans="1:3" x14ac:dyDescent="0.25">
      <c r="A43" s="9" t="s">
        <v>31</v>
      </c>
      <c r="B43" s="14"/>
      <c r="C43" s="14"/>
    </row>
    <row r="44" spans="1:3" x14ac:dyDescent="0.25">
      <c r="A44" s="5" t="s">
        <v>73</v>
      </c>
      <c r="B44" s="26">
        <v>2</v>
      </c>
      <c r="C44" s="14"/>
    </row>
    <row r="45" spans="1:3" x14ac:dyDescent="0.25">
      <c r="A45" s="5" t="s">
        <v>70</v>
      </c>
      <c r="B45" s="26">
        <v>2</v>
      </c>
      <c r="C45" s="14"/>
    </row>
    <row r="46" spans="1:3" x14ac:dyDescent="0.25">
      <c r="A46" s="11" t="s">
        <v>77</v>
      </c>
      <c r="B46" s="28"/>
      <c r="C46" s="28"/>
    </row>
    <row r="47" spans="1:3" x14ac:dyDescent="0.25">
      <c r="A47" s="12" t="s">
        <v>73</v>
      </c>
      <c r="B47" s="30">
        <f>0.5*(B4+B5)*B39</f>
        <v>180</v>
      </c>
      <c r="C47" s="30">
        <f>0.5*(C4+C5)*C39</f>
        <v>0</v>
      </c>
    </row>
    <row r="48" spans="1:3" x14ac:dyDescent="0.25">
      <c r="A48" s="12" t="s">
        <v>70</v>
      </c>
      <c r="B48" s="30">
        <f>0.5*(B4+B5)*B39-B5</f>
        <v>120</v>
      </c>
      <c r="C48" s="30">
        <f>0.5*(C4+C5)*C39-C5</f>
        <v>0</v>
      </c>
    </row>
    <row r="49" spans="1:3" x14ac:dyDescent="0.25">
      <c r="A49" s="11" t="s">
        <v>78</v>
      </c>
      <c r="B49" s="27"/>
      <c r="C49" s="27"/>
    </row>
    <row r="50" spans="1:3" x14ac:dyDescent="0.25">
      <c r="A50" s="12" t="s">
        <v>73</v>
      </c>
      <c r="B50" s="30">
        <f>0.5*((B4-B11)+(B5-B12))*B39</f>
        <v>136.79999999999998</v>
      </c>
      <c r="C50" s="30">
        <f>0.5*((C4-C11)+(C5-C12))*C39</f>
        <v>0</v>
      </c>
    </row>
    <row r="51" spans="1:3" x14ac:dyDescent="0.25">
      <c r="A51" s="12" t="s">
        <v>70</v>
      </c>
      <c r="B51" s="30">
        <f>0.5*((B4-B11)+(B5-B12))*B39-B5</f>
        <v>76.799999999999983</v>
      </c>
      <c r="C51" s="30">
        <f>0.5*((C4-C11)+(C5-C12))*C39-C5</f>
        <v>0</v>
      </c>
    </row>
    <row r="52" spans="1:3" x14ac:dyDescent="0.25">
      <c r="A52" s="7"/>
      <c r="B52" s="27"/>
      <c r="C52" s="27"/>
    </row>
    <row r="53" spans="1:3" x14ac:dyDescent="0.25">
      <c r="A53" s="11" t="s">
        <v>34</v>
      </c>
      <c r="B53" s="27"/>
      <c r="C53" s="27"/>
    </row>
    <row r="54" spans="1:3" x14ac:dyDescent="0.25">
      <c r="A54" s="12" t="s">
        <v>73</v>
      </c>
      <c r="B54" s="28">
        <f>(B47-B50)*B41*B44</f>
        <v>6912.0000000000027</v>
      </c>
      <c r="C54" s="28">
        <f>(C47-C50)*C41*C44</f>
        <v>0</v>
      </c>
    </row>
    <row r="55" spans="1:3" x14ac:dyDescent="0.25">
      <c r="A55" s="12" t="s">
        <v>70</v>
      </c>
      <c r="B55" s="28">
        <f>(B48-B51)*B42*B45</f>
        <v>5616.0000000000018</v>
      </c>
      <c r="C55" s="28">
        <f>(C48-C51)*C42*C45</f>
        <v>0</v>
      </c>
    </row>
    <row r="56" spans="1:3" x14ac:dyDescent="0.25">
      <c r="A56" s="12" t="s">
        <v>50</v>
      </c>
      <c r="B56" s="28">
        <f>SUM(B54:B55)</f>
        <v>12528.000000000004</v>
      </c>
      <c r="C56" s="28">
        <f>SUM(C54:C55)</f>
        <v>0</v>
      </c>
    </row>
    <row r="58" spans="1:3" x14ac:dyDescent="0.25">
      <c r="A58" s="33" t="s">
        <v>52</v>
      </c>
      <c r="B58" s="27"/>
      <c r="C58" s="27"/>
    </row>
    <row r="59" spans="1:3" x14ac:dyDescent="0.25">
      <c r="A59" s="34" t="s">
        <v>54</v>
      </c>
      <c r="B59" s="18">
        <v>0.02</v>
      </c>
      <c r="C59" s="14"/>
    </row>
    <row r="60" spans="1:3" x14ac:dyDescent="0.25">
      <c r="A60" s="32" t="s">
        <v>74</v>
      </c>
      <c r="B60" s="27">
        <f>((B11*B17)+(B12*B18)+(B13*B19)+(B14*B20)+(B15*B21))*B59</f>
        <v>199.1</v>
      </c>
      <c r="C60" s="27">
        <f>((C11*C17)+(C12*C18)+(C13*C19)+(C14*C20)+(C15*C21))*C59</f>
        <v>0</v>
      </c>
    </row>
    <row r="61" spans="1:3" x14ac:dyDescent="0.25">
      <c r="A61" s="34" t="s">
        <v>53</v>
      </c>
      <c r="B61" s="14">
        <v>60</v>
      </c>
      <c r="C61" s="14"/>
    </row>
    <row r="62" spans="1:3" x14ac:dyDescent="0.25">
      <c r="A62" s="34" t="s">
        <v>45</v>
      </c>
      <c r="B62" s="35">
        <v>240</v>
      </c>
      <c r="C62" s="14"/>
    </row>
    <row r="63" spans="1:3" x14ac:dyDescent="0.25">
      <c r="A63" s="32" t="s">
        <v>75</v>
      </c>
      <c r="B63" s="27">
        <f>B60*B61/2000</f>
        <v>5.9729999999999999</v>
      </c>
      <c r="C63" s="27">
        <f>C60*C61/2000</f>
        <v>0</v>
      </c>
    </row>
    <row r="64" spans="1:3" x14ac:dyDescent="0.25">
      <c r="A64" s="32" t="s">
        <v>55</v>
      </c>
      <c r="B64" s="36">
        <f>B62*B63</f>
        <v>1433.52</v>
      </c>
      <c r="C64" s="36">
        <f>C62*C63</f>
        <v>0</v>
      </c>
    </row>
    <row r="65" spans="1:3" x14ac:dyDescent="0.25">
      <c r="B65" s="16"/>
      <c r="C65" s="16"/>
    </row>
    <row r="66" spans="1:3" x14ac:dyDescent="0.25">
      <c r="A66" s="32" t="s">
        <v>56</v>
      </c>
      <c r="B66" s="36">
        <f>B64-B56</f>
        <v>-11094.480000000003</v>
      </c>
      <c r="C66" s="36">
        <f>C64-C56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A12" workbookViewId="0">
      <selection activeCell="A29" sqref="A29"/>
    </sheetView>
  </sheetViews>
  <sheetFormatPr defaultRowHeight="15" x14ac:dyDescent="0.25"/>
  <cols>
    <col min="1" max="1" width="83.85546875" bestFit="1" customWidth="1"/>
    <col min="2" max="3" width="15.7109375" style="4" customWidth="1"/>
  </cols>
  <sheetData>
    <row r="1" spans="1:3" s="1" customFormat="1" x14ac:dyDescent="0.25">
      <c r="A1" s="1" t="s">
        <v>11</v>
      </c>
      <c r="B1" s="25" t="s">
        <v>12</v>
      </c>
      <c r="C1" s="25" t="s">
        <v>13</v>
      </c>
    </row>
    <row r="2" spans="1:3" x14ac:dyDescent="0.25">
      <c r="A2" s="9" t="s">
        <v>76</v>
      </c>
      <c r="B2" s="14"/>
      <c r="C2" s="14"/>
    </row>
    <row r="3" spans="1:3" x14ac:dyDescent="0.25">
      <c r="A3" s="5" t="s">
        <v>73</v>
      </c>
      <c r="B3" s="14">
        <v>171</v>
      </c>
      <c r="C3" s="14"/>
    </row>
    <row r="4" spans="1:3" x14ac:dyDescent="0.25">
      <c r="A4" s="5" t="s">
        <v>70</v>
      </c>
      <c r="B4" s="14">
        <v>111</v>
      </c>
      <c r="C4" s="14"/>
    </row>
    <row r="5" spans="1:3" x14ac:dyDescent="0.25">
      <c r="A5" s="9" t="s">
        <v>35</v>
      </c>
      <c r="B5" s="14"/>
      <c r="C5" s="14"/>
    </row>
    <row r="6" spans="1:3" x14ac:dyDescent="0.25">
      <c r="A6" s="5" t="s">
        <v>73</v>
      </c>
      <c r="B6" s="14">
        <v>80</v>
      </c>
      <c r="C6" s="14"/>
    </row>
    <row r="7" spans="1:3" x14ac:dyDescent="0.25">
      <c r="A7" s="5" t="s">
        <v>70</v>
      </c>
      <c r="B7" s="14">
        <v>65</v>
      </c>
      <c r="C7" s="14"/>
    </row>
    <row r="8" spans="1:3" x14ac:dyDescent="0.25">
      <c r="A8" s="9" t="s">
        <v>37</v>
      </c>
      <c r="B8" s="14"/>
      <c r="C8" s="14"/>
    </row>
    <row r="9" spans="1:3" x14ac:dyDescent="0.25">
      <c r="A9" s="5" t="s">
        <v>73</v>
      </c>
      <c r="B9" s="26">
        <v>2.4</v>
      </c>
      <c r="C9" s="14"/>
    </row>
    <row r="10" spans="1:3" x14ac:dyDescent="0.25">
      <c r="A10" s="5" t="s">
        <v>70</v>
      </c>
      <c r="B10" s="26">
        <v>2.4500000000000002</v>
      </c>
      <c r="C10" s="14"/>
    </row>
    <row r="11" spans="1:3" x14ac:dyDescent="0.25">
      <c r="A11" s="9" t="s">
        <v>36</v>
      </c>
      <c r="B11" s="14"/>
      <c r="C11" s="14"/>
    </row>
    <row r="12" spans="1:3" x14ac:dyDescent="0.25">
      <c r="A12" s="5" t="s">
        <v>73</v>
      </c>
      <c r="B12" s="14">
        <v>65</v>
      </c>
      <c r="C12" s="14"/>
    </row>
    <row r="13" spans="1:3" x14ac:dyDescent="0.25">
      <c r="A13" s="5" t="s">
        <v>70</v>
      </c>
      <c r="B13" s="14">
        <v>50</v>
      </c>
      <c r="C13" s="14"/>
    </row>
    <row r="14" spans="1:3" x14ac:dyDescent="0.25">
      <c r="A14" s="9" t="s">
        <v>38</v>
      </c>
      <c r="B14" s="14"/>
      <c r="C14" s="14"/>
    </row>
    <row r="15" spans="1:3" x14ac:dyDescent="0.25">
      <c r="A15" s="5" t="s">
        <v>73</v>
      </c>
      <c r="B15" s="26">
        <v>2.4500000000000002</v>
      </c>
      <c r="C15" s="14"/>
    </row>
    <row r="16" spans="1:3" x14ac:dyDescent="0.25">
      <c r="A16" s="5" t="s">
        <v>70</v>
      </c>
      <c r="B16" s="26">
        <v>2.5</v>
      </c>
      <c r="C16" s="14"/>
    </row>
    <row r="17" spans="1:3" x14ac:dyDescent="0.25">
      <c r="B17" s="16"/>
      <c r="C17" s="16"/>
    </row>
    <row r="18" spans="1:3" x14ac:dyDescent="0.25">
      <c r="A18" s="7" t="s">
        <v>39</v>
      </c>
      <c r="B18" s="27"/>
      <c r="C18" s="27"/>
    </row>
    <row r="19" spans="1:3" x14ac:dyDescent="0.25">
      <c r="A19" s="12" t="s">
        <v>73</v>
      </c>
      <c r="B19" s="28">
        <f>(B3*B6*B9)-(B3*B12*B15)</f>
        <v>5600.2499999999964</v>
      </c>
      <c r="C19" s="28">
        <f>(C3*C6*C9)-(C3*C12*C15)</f>
        <v>0</v>
      </c>
    </row>
    <row r="20" spans="1:3" x14ac:dyDescent="0.25">
      <c r="A20" s="12" t="s">
        <v>70</v>
      </c>
      <c r="B20" s="28">
        <f>(B4*B7*B10)-(B4*B13*B16)</f>
        <v>3801.75</v>
      </c>
      <c r="C20" s="28">
        <f>(C4*C7*C10)-(C4*C13*C16)</f>
        <v>0</v>
      </c>
    </row>
    <row r="21" spans="1:3" x14ac:dyDescent="0.25">
      <c r="A21" s="12" t="s">
        <v>50</v>
      </c>
      <c r="B21" s="28">
        <f>SUM(B19:B20)</f>
        <v>9401.9999999999964</v>
      </c>
      <c r="C21" s="28">
        <f>SUM(C19:C20)</f>
        <v>0</v>
      </c>
    </row>
    <row r="22" spans="1:3" x14ac:dyDescent="0.25">
      <c r="A22" s="9" t="s">
        <v>40</v>
      </c>
      <c r="B22" s="14">
        <v>45</v>
      </c>
      <c r="C22" s="14"/>
    </row>
    <row r="23" spans="1:3" x14ac:dyDescent="0.25">
      <c r="A23" s="10" t="s">
        <v>41</v>
      </c>
      <c r="B23" s="14"/>
      <c r="C23" s="14"/>
    </row>
    <row r="24" spans="1:3" x14ac:dyDescent="0.25">
      <c r="A24" s="5" t="s">
        <v>42</v>
      </c>
      <c r="B24" s="14">
        <v>300</v>
      </c>
      <c r="C24" s="14"/>
    </row>
    <row r="25" spans="1:3" x14ac:dyDescent="0.25">
      <c r="A25" s="5" t="s">
        <v>43</v>
      </c>
      <c r="B25" s="14">
        <v>135</v>
      </c>
      <c r="C25" s="14"/>
    </row>
    <row r="26" spans="1:3" x14ac:dyDescent="0.25">
      <c r="A26" s="5" t="s">
        <v>44</v>
      </c>
      <c r="B26" s="18">
        <v>0.02</v>
      </c>
      <c r="C26" s="14"/>
    </row>
    <row r="27" spans="1:3" x14ac:dyDescent="0.25">
      <c r="A27" s="5" t="s">
        <v>45</v>
      </c>
      <c r="B27" s="19">
        <v>240</v>
      </c>
      <c r="C27" s="14"/>
    </row>
    <row r="28" spans="1:3" x14ac:dyDescent="0.25">
      <c r="A28" s="12" t="s">
        <v>47</v>
      </c>
      <c r="B28" s="30">
        <f>(B24*B25*B26*B22)/2000</f>
        <v>18.225000000000001</v>
      </c>
      <c r="C28" s="30">
        <f>(C24*C25*C26*C22)/2000</f>
        <v>0</v>
      </c>
    </row>
    <row r="29" spans="1:3" x14ac:dyDescent="0.25">
      <c r="A29" s="11" t="s">
        <v>46</v>
      </c>
      <c r="B29" s="28">
        <f>B27*B28</f>
        <v>4374</v>
      </c>
      <c r="C29" s="28">
        <f>C27*C28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Feeding</vt:lpstr>
      <vt:lpstr>Culling</vt:lpstr>
      <vt:lpstr>Early Weaning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Macon</dc:creator>
  <cp:lastModifiedBy>Dan Macon</cp:lastModifiedBy>
  <dcterms:created xsi:type="dcterms:W3CDTF">2021-05-17T23:06:20Z</dcterms:created>
  <dcterms:modified xsi:type="dcterms:W3CDTF">2021-06-09T20:54:36Z</dcterms:modified>
</cp:coreProperties>
</file>