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cdavis365.sharepoint.com/sites/RECBusinessOfficers970-SouthCoast-Working/Shared Documents/REC System - Working/Waivers &amp; Forms/Facilities + Office Space/Space &amp; Office Use/"/>
    </mc:Choice>
  </mc:AlternateContent>
  <xr:revisionPtr revIDLastSave="775" documentId="8_{BE7BA26F-0D3A-4A7D-94E8-89E88A1F418C}" xr6:coauthVersionLast="47" xr6:coauthVersionMax="47" xr10:uidLastSave="{13F52503-AC9E-4237-9725-478BB21B431E}"/>
  <bookViews>
    <workbookView xWindow="-120" yWindow="-120" windowWidth="29040" windowHeight="15720" tabRatio="573" activeTab="1" xr2:uid="{526753A6-DFBC-4AC4-AA82-B4A40EE632D3}"/>
  </bookViews>
  <sheets>
    <sheet name="Instructions" sheetId="2" r:id="rId1"/>
    <sheet name="Fee Template" sheetId="1" r:id="rId2"/>
    <sheet name="Custodial Labor Rate Detail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F5" i="1"/>
  <c r="E5" i="1"/>
  <c r="D5" i="1"/>
  <c r="C5" i="1"/>
  <c r="A22" i="3" l="1"/>
  <c r="B22" i="3"/>
  <c r="C22" i="3"/>
  <c r="D22" i="3"/>
  <c r="B21" i="3"/>
  <c r="C21" i="3"/>
  <c r="D21" i="3"/>
  <c r="A21" i="3"/>
  <c r="H15" i="3"/>
  <c r="L15" i="3" s="1"/>
  <c r="B9" i="3"/>
  <c r="F15" i="3"/>
  <c r="G15" i="3" s="1"/>
  <c r="B7" i="3"/>
  <c r="B4" i="3"/>
  <c r="I15" i="3" l="1"/>
  <c r="B8" i="3"/>
  <c r="P12" i="1"/>
  <c r="P11" i="1"/>
  <c r="P10" i="1"/>
  <c r="P9" i="1"/>
  <c r="P8" i="1"/>
  <c r="P7" i="1"/>
  <c r="P6" i="1"/>
  <c r="J15" i="3" l="1"/>
  <c r="K15" i="3"/>
  <c r="E22" i="3"/>
  <c r="P14" i="1"/>
  <c r="H22" i="3" l="1"/>
  <c r="F22" i="3"/>
  <c r="G22" i="3" s="1"/>
  <c r="I22" i="3" l="1"/>
  <c r="L22" i="3"/>
  <c r="K22" i="3" l="1"/>
  <c r="I7" i="1" s="1"/>
  <c r="I9" i="1" s="1"/>
  <c r="I20" i="1" s="1"/>
  <c r="J22" i="3"/>
  <c r="I21" i="1" l="1"/>
  <c r="C11" i="1" s="1"/>
  <c r="C9" i="1" l="1"/>
  <c r="C6" i="1"/>
  <c r="D6" i="1" s="1"/>
  <c r="C8" i="1"/>
  <c r="D8" i="1" s="1"/>
  <c r="C12" i="1"/>
  <c r="D12" i="1" s="1"/>
  <c r="C7" i="1"/>
  <c r="D7" i="1" s="1"/>
  <c r="C10" i="1"/>
  <c r="D10" i="1" s="1"/>
  <c r="D11" i="1"/>
  <c r="E11" i="1"/>
  <c r="F11" i="1" s="1"/>
  <c r="E9" i="1"/>
  <c r="F9" i="1" s="1"/>
  <c r="D9" i="1"/>
  <c r="E6" i="1" l="1"/>
  <c r="F6" i="1" s="1"/>
  <c r="F7" i="1"/>
  <c r="E12" i="1"/>
  <c r="F12" i="1" s="1"/>
  <c r="E8" i="1"/>
  <c r="F8" i="1" s="1"/>
  <c r="E10" i="1"/>
  <c r="F10" i="1" s="1"/>
  <c r="C13" i="1"/>
  <c r="D13" i="1"/>
  <c r="E13" i="1" l="1"/>
  <c r="F13" i="1"/>
  <c r="P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tc={6AB46EF5-39F4-4B15-8251-9F80984D4D3C}</author>
  </authors>
  <commentList>
    <comment ref="B9" authorId="0" shapeId="0" xr:uid="{6AB46EF5-39F4-4B15-8251-9F80984D4D3C}">
      <text>
        <t>[Threaded comment]
Your version of Excel allows you to read this threaded comment; however, any edits to it will get removed if the file is opened in a newer version of Excel. Learn more: https://go.microsoft.com/fwlink/?linkid=870924
Comment:
    How many hours does it take for janitorial services to clean all building sq. ft. (8333) just once? At South Coast, it's about 25 hours. Divide 8333 by 25 to get the amount of sq. ft. cleaned per hour.</t>
      </text>
    </comment>
  </commentList>
</comments>
</file>

<file path=xl/sharedStrings.xml><?xml version="1.0" encoding="utf-8"?>
<sst xmlns="http://schemas.openxmlformats.org/spreadsheetml/2006/main" count="105" uniqueCount="87">
  <si>
    <t>START HERE</t>
  </si>
  <si>
    <t>1 for Yes
0 for No</t>
  </si>
  <si>
    <t>FISCAL YEAR 2024-2025</t>
  </si>
  <si>
    <t>Office/Meeting Space?</t>
  </si>
  <si>
    <t>RESEARCH &amp; EXTENSION CENTER</t>
  </si>
  <si>
    <t>Storage Space?</t>
  </si>
  <si>
    <t>Facility Info</t>
  </si>
  <si>
    <t>Estimated Total Annual REC Building Costs</t>
  </si>
  <si>
    <t>Staff Info</t>
  </si>
  <si>
    <t xml:space="preserve">Hourly Wage </t>
  </si>
  <si>
    <t>Sq. Ft. of space that is being offered</t>
  </si>
  <si>
    <t>STAFF POSITION/TITLE</t>
  </si>
  <si>
    <t>Staff Hourly w/Benefits</t>
  </si>
  <si>
    <t>Total Hours Needed Per Staff for Setup and Tear Down</t>
  </si>
  <si>
    <t xml:space="preserve">Total Salary &amp; Benefits </t>
  </si>
  <si>
    <t>Cost of Meeting/Office Supplies</t>
  </si>
  <si>
    <t>Admin</t>
  </si>
  <si>
    <t>IT</t>
  </si>
  <si>
    <t>Total Annual Costs</t>
  </si>
  <si>
    <t>Office/Meeting Space</t>
  </si>
  <si>
    <t>Storage Space</t>
  </si>
  <si>
    <t># of Times for Setup &amp; Tear Down in the Allotted Time Frame?</t>
  </si>
  <si>
    <t>Total Sq. Ft. Capacity of Available Space</t>
  </si>
  <si>
    <t>Labor SubTotal</t>
  </si>
  <si>
    <t>Check ANR Building Summary</t>
  </si>
  <si>
    <t>Allotted Time Frame</t>
  </si>
  <si>
    <t>years</t>
  </si>
  <si>
    <t>months</t>
  </si>
  <si>
    <t>days</t>
  </si>
  <si>
    <t xml:space="preserve">Total Annual Cost per Sq. Ft. </t>
  </si>
  <si>
    <t>hours</t>
  </si>
  <si>
    <t>Per Month? Year?</t>
  </si>
  <si>
    <t>Instructions</t>
  </si>
  <si>
    <t>7/1/2023 - 2/29/2024</t>
  </si>
  <si>
    <t>Full time hours in one year</t>
  </si>
  <si>
    <t>Date Range proportion to one year</t>
  </si>
  <si>
    <t>Name</t>
  </si>
  <si>
    <t>Labor Type</t>
  </si>
  <si>
    <t>Labor Code</t>
  </si>
  <si>
    <t>Rate per sq. ft. per year</t>
  </si>
  <si>
    <t>Monthly rate per sq. ft.</t>
  </si>
  <si>
    <t>Daily rate per sq. ft.</t>
  </si>
  <si>
    <t>Hourly rate per sq. ft.</t>
  </si>
  <si>
    <t>Janitorial</t>
  </si>
  <si>
    <r>
      <t xml:space="preserve">FACILITY Type &amp; Name
</t>
    </r>
    <r>
      <rPr>
        <sz val="10"/>
        <color theme="1"/>
        <rFont val="Calibri"/>
        <family val="2"/>
        <scheme val="minor"/>
      </rPr>
      <t>Building and/or Office Space</t>
    </r>
  </si>
  <si>
    <t>Office Space #200</t>
  </si>
  <si>
    <t>Estimated Allocation % of Total Annual REC Costs</t>
  </si>
  <si>
    <t>For comparison purposes only</t>
  </si>
  <si>
    <t>Work Example Date Range</t>
  </si>
  <si>
    <t>Hours worked in Date Range</t>
  </si>
  <si>
    <t>Sq. Ft. cleaned per hour</t>
  </si>
  <si>
    <r>
      <t xml:space="preserve">Days worked in Range 
</t>
    </r>
    <r>
      <rPr>
        <sz val="9"/>
        <color theme="1"/>
        <rFont val="Calibri"/>
        <family val="2"/>
        <scheme val="minor"/>
      </rPr>
      <t>(all job responsibilities)</t>
    </r>
  </si>
  <si>
    <r>
      <t xml:space="preserve">Hours worked in Range 
</t>
    </r>
    <r>
      <rPr>
        <sz val="9"/>
        <color theme="1"/>
        <rFont val="Calibri"/>
        <family val="2"/>
        <scheme val="minor"/>
      </rPr>
      <t>(all job responsibilities)</t>
    </r>
  </si>
  <si>
    <t>8 work hrs/day</t>
  </si>
  <si>
    <t>Holidays in one full year</t>
  </si>
  <si>
    <t>Days worked in Date Range</t>
  </si>
  <si>
    <t>Months worked in Date Range</t>
  </si>
  <si>
    <t>~21.667 work days/month</t>
  </si>
  <si>
    <t>Final Labor Cost and Rates Per Square Foot</t>
  </si>
  <si>
    <t>Hours worked</t>
  </si>
  <si>
    <t>Days worked</t>
  </si>
  <si>
    <t>Months worked</t>
  </si>
  <si>
    <t>Labor Cost Janitorial Only</t>
  </si>
  <si>
    <t xml:space="preserve">Labor Cost Janitorial Only </t>
  </si>
  <si>
    <t>Use this link to find out how many work days in date range (minus weekends and holidays)</t>
  </si>
  <si>
    <t>Annual Cost Calculations</t>
  </si>
  <si>
    <r>
      <t xml:space="preserve">Cost of Utilities 
</t>
    </r>
    <r>
      <rPr>
        <sz val="9"/>
        <color theme="1"/>
        <rFont val="Calibri"/>
        <family val="2"/>
        <scheme val="minor"/>
      </rPr>
      <t>(Electricity, Water, Gas, Internet, Phone-if provided, etc.)</t>
    </r>
  </si>
  <si>
    <r>
      <t xml:space="preserve">Total Building Square Footage
</t>
    </r>
    <r>
      <rPr>
        <sz val="10"/>
        <color theme="1"/>
        <rFont val="Calibri"/>
        <family val="2"/>
        <scheme val="minor"/>
      </rPr>
      <t>(that needs janitorial services)</t>
    </r>
  </si>
  <si>
    <r>
      <t xml:space="preserve">Pay Rate
</t>
    </r>
    <r>
      <rPr>
        <sz val="9"/>
        <color theme="1"/>
        <rFont val="Calibri"/>
        <family val="2"/>
        <scheme val="minor"/>
      </rPr>
      <t>(rate includes benefits)</t>
    </r>
  </si>
  <si>
    <r>
      <t xml:space="preserve"># of Staff Needed for Setup and Tear Down &amp; exceptional cleaning
</t>
    </r>
    <r>
      <rPr>
        <sz val="8"/>
        <color rgb="FFFF0000"/>
        <rFont val="Calibri"/>
        <family val="2"/>
        <scheme val="minor"/>
      </rPr>
      <t>(examples at bottom of chart)</t>
    </r>
  </si>
  <si>
    <t>examples of labor: admin time for invoicing, catering, assistance, etc.</t>
  </si>
  <si>
    <t>Time Period</t>
  </si>
  <si>
    <r>
      <rPr>
        <b/>
        <sz val="14"/>
        <color rgb="FFFF0000"/>
        <rFont val="Calibri"/>
        <family val="2"/>
        <scheme val="minor"/>
      </rPr>
      <t>Full Year</t>
    </r>
    <r>
      <rPr>
        <b/>
        <sz val="14"/>
        <color theme="1"/>
        <rFont val="Calibri"/>
        <family val="2"/>
        <scheme val="minor"/>
      </rPr>
      <t xml:space="preserve"> Cost &amp; Rates</t>
    </r>
  </si>
  <si>
    <r>
      <t xml:space="preserve">Full Year </t>
    </r>
    <r>
      <rPr>
        <b/>
        <sz val="14"/>
        <color rgb="FFFF0000"/>
        <rFont val="Calibri"/>
        <family val="2"/>
        <scheme val="minor"/>
      </rPr>
      <t xml:space="preserve">Projection </t>
    </r>
    <r>
      <rPr>
        <b/>
        <sz val="14"/>
        <rFont val="Calibri"/>
        <family val="2"/>
        <scheme val="minor"/>
      </rPr>
      <t>Cost &amp; Rates</t>
    </r>
    <r>
      <rPr>
        <b/>
        <sz val="14"/>
        <color theme="1"/>
        <rFont val="Calibri"/>
        <family val="2"/>
        <scheme val="minor"/>
      </rPr>
      <t>:</t>
    </r>
  </si>
  <si>
    <r>
      <t>Use these rates if your work example date range</t>
    </r>
    <r>
      <rPr>
        <b/>
        <sz val="11"/>
        <color rgb="FF00B050"/>
        <rFont val="Calibri"/>
        <family val="2"/>
        <scheme val="minor"/>
      </rPr>
      <t xml:space="preserve"> </t>
    </r>
    <r>
      <rPr>
        <b/>
        <u/>
        <sz val="11"/>
        <color rgb="FF00B050"/>
        <rFont val="Calibri"/>
        <family val="2"/>
        <scheme val="minor"/>
      </rPr>
      <t>IS</t>
    </r>
    <r>
      <rPr>
        <sz val="11"/>
        <color rgb="FF00B050"/>
        <rFont val="Calibri"/>
        <family val="2"/>
        <scheme val="minor"/>
      </rPr>
      <t xml:space="preserve"> one full fiscal year </t>
    </r>
    <r>
      <rPr>
        <b/>
        <sz val="11"/>
        <color rgb="FF00B050"/>
        <rFont val="Calibri"/>
        <family val="2"/>
        <scheme val="minor"/>
      </rPr>
      <t>(ie. 7/1/2023 - 6/30/2024)</t>
    </r>
  </si>
  <si>
    <r>
      <t xml:space="preserve">Only use these rates if your work example date range </t>
    </r>
    <r>
      <rPr>
        <b/>
        <u/>
        <sz val="11"/>
        <color rgb="FF00B050"/>
        <rFont val="Calibri"/>
        <family val="2"/>
        <scheme val="minor"/>
      </rPr>
      <t>IS NOT</t>
    </r>
    <r>
      <rPr>
        <sz val="11"/>
        <color rgb="FF00B050"/>
        <rFont val="Calibri"/>
        <family val="2"/>
        <scheme val="minor"/>
      </rPr>
      <t xml:space="preserve"> one full fiscal year</t>
    </r>
  </si>
  <si>
    <t>Please watch the video below for a walkthrough on how to use this rate sheet</t>
  </si>
  <si>
    <t>Full time hours - holidays - curtailment</t>
  </si>
  <si>
    <t>Annex</t>
  </si>
  <si>
    <t>Instructional Video for using the fee template</t>
  </si>
  <si>
    <r>
      <t xml:space="preserve">Facililties Use Cost </t>
    </r>
    <r>
      <rPr>
        <b/>
        <sz val="10"/>
        <color rgb="FFFF0000"/>
        <rFont val="Calibri"/>
        <family val="2"/>
        <scheme val="minor"/>
      </rPr>
      <t>(Room Cost Only)</t>
    </r>
  </si>
  <si>
    <t>Room Cost SubTotal</t>
  </si>
  <si>
    <t>Local Office Space Rental Cost 
(sq ft./….)</t>
  </si>
  <si>
    <r>
      <t xml:space="preserve">Facililties Use Cost </t>
    </r>
    <r>
      <rPr>
        <b/>
        <sz val="10"/>
        <color rgb="FFFF0000"/>
        <rFont val="Calibri"/>
        <family val="2"/>
        <scheme val="minor"/>
      </rPr>
      <t>(Labor Cost Only)</t>
    </r>
  </si>
  <si>
    <t>Labor Cost</t>
  </si>
  <si>
    <t>Custodial Costs
(see custodial labor rate detail tab)</t>
  </si>
  <si>
    <t>Total Space Use Cost (Labor + Room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</si>
</sst>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quot;$&quot;* #,##0.000000_);_(&quot;$&quot;* \(#,##0.000000\);_(&quot;$&quot;* &quot;-&quot;??_);_(@_)"/>
    <numFmt numFmtId="166" formatCode="_(&quot;$&quot;* #,##0.0000_);_(&quot;$&quot;* \(#,##0.0000\);_(&quot;$&quot;*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0"/>
      <name val="Calibri"/>
      <family val="2"/>
      <scheme val="minor"/>
    </font>
    <font>
      <sz val="11"/>
      <color theme="9" tint="-0.249977111117893"/>
      <name val="Calibri"/>
      <family val="2"/>
      <scheme val="minor"/>
    </font>
    <font>
      <sz val="10"/>
      <color rgb="FFFF0000"/>
      <name val="Calibri"/>
      <family val="2"/>
      <scheme val="minor"/>
    </font>
    <font>
      <sz val="9"/>
      <color theme="1"/>
      <name val="Calibri"/>
      <family val="2"/>
      <scheme val="minor"/>
    </font>
    <font>
      <u/>
      <sz val="11"/>
      <color theme="10"/>
      <name val="Calibri"/>
      <family val="2"/>
      <scheme val="minor"/>
    </font>
    <font>
      <b/>
      <sz val="11"/>
      <color rgb="FFFFFF00"/>
      <name val="Calibri"/>
      <family val="2"/>
      <scheme val="minor"/>
    </font>
    <font>
      <sz val="8"/>
      <color rgb="FFFF0000"/>
      <name val="Calibri"/>
      <family val="2"/>
      <scheme val="minor"/>
    </font>
    <font>
      <b/>
      <sz val="14"/>
      <color theme="1"/>
      <name val="Calibri"/>
      <family val="2"/>
      <scheme val="minor"/>
    </font>
    <font>
      <b/>
      <sz val="14"/>
      <color rgb="FFFF0000"/>
      <name val="Calibri"/>
      <family val="2"/>
      <scheme val="minor"/>
    </font>
    <font>
      <b/>
      <sz val="14"/>
      <name val="Calibri"/>
      <family val="2"/>
      <scheme val="minor"/>
    </font>
    <font>
      <sz val="11"/>
      <color rgb="FF00B050"/>
      <name val="Calibri"/>
      <family val="2"/>
      <scheme val="minor"/>
    </font>
    <font>
      <b/>
      <sz val="11"/>
      <color rgb="FF00B050"/>
      <name val="Calibri"/>
      <family val="2"/>
      <scheme val="minor"/>
    </font>
    <font>
      <b/>
      <u/>
      <sz val="11"/>
      <color rgb="FF00B050"/>
      <name val="Calibri"/>
      <family val="2"/>
      <scheme val="minor"/>
    </font>
    <font>
      <b/>
      <sz val="12"/>
      <color theme="1"/>
      <name val="Calibri"/>
      <family val="2"/>
      <scheme val="minor"/>
    </font>
  </fonts>
  <fills count="7">
    <fill>
      <patternFill patternType="none"/>
    </fill>
    <fill>
      <patternFill patternType="gray125"/>
    </fill>
    <fill>
      <patternFill patternType="solid">
        <fgColor rgb="FFFFFFCC"/>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0" tint="-4.9989318521683403E-2"/>
        <bgColor indexed="64"/>
      </patternFill>
    </fill>
  </fills>
  <borders count="41">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1" applyNumberFormat="0" applyFont="0" applyAlignment="0" applyProtection="0"/>
    <xf numFmtId="0" fontId="12" fillId="0" borderId="0" applyNumberFormat="0" applyFill="0" applyBorder="0" applyAlignment="0" applyProtection="0"/>
  </cellStyleXfs>
  <cellXfs count="157">
    <xf numFmtId="0" fontId="0" fillId="0" borderId="0" xfId="0"/>
    <xf numFmtId="0" fontId="4" fillId="3" borderId="2" xfId="0" applyFont="1" applyFill="1" applyBorder="1" applyAlignment="1">
      <alignment vertical="center"/>
    </xf>
    <xf numFmtId="0" fontId="4" fillId="3" borderId="3"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center"/>
    </xf>
    <xf numFmtId="0" fontId="4" fillId="0" borderId="16" xfId="0" applyFont="1" applyBorder="1" applyAlignment="1">
      <alignment horizontal="center"/>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0" borderId="0" xfId="0" applyFont="1" applyAlignment="1">
      <alignment horizontal="center" vertical="center" wrapText="1"/>
    </xf>
    <xf numFmtId="0" fontId="4" fillId="3" borderId="10" xfId="0" applyFont="1" applyFill="1" applyBorder="1" applyAlignment="1">
      <alignment horizontal="center" vertical="center" wrapText="1"/>
    </xf>
    <xf numFmtId="164" fontId="5" fillId="3" borderId="0" xfId="1" applyNumberFormat="1" applyFont="1" applyFill="1" applyBorder="1" applyAlignment="1">
      <alignment vertical="center"/>
    </xf>
    <xf numFmtId="164" fontId="5" fillId="3" borderId="11" xfId="1" applyNumberFormat="1" applyFont="1" applyFill="1" applyBorder="1" applyAlignment="1">
      <alignment vertical="center"/>
    </xf>
    <xf numFmtId="44" fontId="5" fillId="0" borderId="0" xfId="1" applyFont="1" applyFill="1" applyBorder="1"/>
    <xf numFmtId="164" fontId="5" fillId="3" borderId="11" xfId="0" applyNumberFormat="1" applyFont="1" applyFill="1" applyBorder="1"/>
    <xf numFmtId="164" fontId="0" fillId="0" borderId="0" xfId="0" applyNumberFormat="1"/>
    <xf numFmtId="164" fontId="5" fillId="0" borderId="0" xfId="0" applyNumberFormat="1" applyFont="1"/>
    <xf numFmtId="0" fontId="4" fillId="3" borderId="20" xfId="0" applyFont="1" applyFill="1" applyBorder="1" applyAlignment="1">
      <alignment horizontal="right" vertical="center" wrapText="1"/>
    </xf>
    <xf numFmtId="164" fontId="5" fillId="3" borderId="21" xfId="0" applyNumberFormat="1" applyFont="1" applyFill="1" applyBorder="1" applyAlignment="1">
      <alignment horizontal="right" vertical="center"/>
    </xf>
    <xf numFmtId="164" fontId="6" fillId="3" borderId="23" xfId="0" applyNumberFormat="1" applyFont="1" applyFill="1" applyBorder="1" applyAlignment="1">
      <alignment wrapText="1"/>
    </xf>
    <xf numFmtId="164" fontId="6" fillId="3" borderId="24" xfId="0" applyNumberFormat="1" applyFont="1" applyFill="1" applyBorder="1" applyAlignment="1">
      <alignment wrapText="1"/>
    </xf>
    <xf numFmtId="0" fontId="5" fillId="0" borderId="0" xfId="0" applyFont="1"/>
    <xf numFmtId="0" fontId="7" fillId="0" borderId="0" xfId="0" applyFont="1" applyAlignment="1">
      <alignment wrapText="1"/>
    </xf>
    <xf numFmtId="0" fontId="4" fillId="3" borderId="27" xfId="0" applyFont="1" applyFill="1" applyBorder="1" applyAlignment="1">
      <alignment horizontal="center" wrapText="1"/>
    </xf>
    <xf numFmtId="164" fontId="5" fillId="3" borderId="10" xfId="0" applyNumberFormat="1" applyFont="1" applyFill="1" applyBorder="1"/>
    <xf numFmtId="44" fontId="0" fillId="0" borderId="0" xfId="0" applyNumberFormat="1"/>
    <xf numFmtId="0" fontId="4" fillId="3" borderId="7" xfId="0" applyFont="1" applyFill="1" applyBorder="1" applyAlignment="1">
      <alignment horizontal="right" wrapText="1"/>
    </xf>
    <xf numFmtId="164" fontId="6" fillId="3" borderId="11" xfId="1" applyNumberFormat="1" applyFont="1" applyFill="1" applyBorder="1" applyAlignment="1">
      <alignment horizontal="right"/>
    </xf>
    <xf numFmtId="0" fontId="4" fillId="3" borderId="32" xfId="0" applyFont="1" applyFill="1" applyBorder="1" applyAlignment="1">
      <alignment horizontal="right" wrapText="1"/>
    </xf>
    <xf numFmtId="164" fontId="3" fillId="3" borderId="33" xfId="0" applyNumberFormat="1" applyFont="1" applyFill="1" applyBorder="1"/>
    <xf numFmtId="0" fontId="4" fillId="3" borderId="7" xfId="0" applyFont="1" applyFill="1" applyBorder="1" applyAlignment="1">
      <alignment horizontal="right" vertical="center" wrapText="1"/>
    </xf>
    <xf numFmtId="4" fontId="5" fillId="3" borderId="11" xfId="0" applyNumberFormat="1" applyFont="1" applyFill="1" applyBorder="1" applyAlignment="1">
      <alignment horizontal="righ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8" fillId="0" borderId="0" xfId="0" applyFont="1"/>
    <xf numFmtId="0" fontId="0" fillId="0" borderId="0" xfId="0" applyAlignment="1">
      <alignment wrapText="1"/>
    </xf>
    <xf numFmtId="14" fontId="0" fillId="0" borderId="0" xfId="0" applyNumberFormat="1"/>
    <xf numFmtId="165" fontId="0" fillId="0" borderId="0" xfId="0" applyNumberFormat="1"/>
    <xf numFmtId="0" fontId="3" fillId="5" borderId="0" xfId="0" applyFont="1" applyFill="1" applyAlignment="1">
      <alignment vertical="top" wrapText="1"/>
    </xf>
    <xf numFmtId="166" fontId="0" fillId="0" borderId="0" xfId="0" applyNumberFormat="1"/>
    <xf numFmtId="0" fontId="2" fillId="0" borderId="0" xfId="0" applyFont="1"/>
    <xf numFmtId="164" fontId="5" fillId="3" borderId="0" xfId="0" applyNumberFormat="1" applyFont="1" applyFill="1" applyAlignment="1">
      <alignment vertical="center"/>
    </xf>
    <xf numFmtId="0" fontId="10" fillId="0" borderId="0" xfId="0" applyFont="1"/>
    <xf numFmtId="2" fontId="0" fillId="6" borderId="9" xfId="0" applyNumberFormat="1" applyFill="1" applyBorder="1"/>
    <xf numFmtId="3" fontId="0" fillId="6" borderId="0" xfId="0" applyNumberFormat="1" applyFill="1"/>
    <xf numFmtId="0" fontId="0" fillId="6" borderId="0" xfId="0" applyFill="1"/>
    <xf numFmtId="9" fontId="0" fillId="6" borderId="0" xfId="2" applyFont="1" applyFill="1"/>
    <xf numFmtId="0" fontId="9" fillId="0" borderId="0" xfId="0" applyFont="1"/>
    <xf numFmtId="0" fontId="3" fillId="5" borderId="40" xfId="0" applyFont="1" applyFill="1" applyBorder="1" applyAlignment="1">
      <alignment wrapText="1"/>
    </xf>
    <xf numFmtId="14" fontId="3" fillId="5" borderId="40" xfId="0" applyNumberFormat="1" applyFont="1" applyFill="1" applyBorder="1" applyAlignment="1">
      <alignment wrapText="1"/>
    </xf>
    <xf numFmtId="0" fontId="3" fillId="5" borderId="40" xfId="0" applyFont="1" applyFill="1" applyBorder="1" applyAlignment="1">
      <alignment vertical="top"/>
    </xf>
    <xf numFmtId="0" fontId="3" fillId="0" borderId="0" xfId="0" applyFont="1" applyAlignment="1">
      <alignment horizontal="left" vertical="center" wrapText="1"/>
    </xf>
    <xf numFmtId="0" fontId="3" fillId="5" borderId="28" xfId="0" applyFont="1" applyFill="1" applyBorder="1" applyAlignment="1">
      <alignment vertical="top" wrapText="1"/>
    </xf>
    <xf numFmtId="0" fontId="3" fillId="5" borderId="40" xfId="0" applyFont="1" applyFill="1" applyBorder="1" applyAlignment="1">
      <alignment vertical="top" wrapText="1"/>
    </xf>
    <xf numFmtId="2" fontId="0" fillId="6" borderId="27" xfId="0" applyNumberFormat="1" applyFill="1" applyBorder="1"/>
    <xf numFmtId="0" fontId="3" fillId="5" borderId="25" xfId="0" applyFont="1" applyFill="1" applyBorder="1" applyAlignment="1">
      <alignment vertical="top" wrapText="1"/>
    </xf>
    <xf numFmtId="0" fontId="3" fillId="5" borderId="15" xfId="0" applyFont="1" applyFill="1" applyBorder="1" applyAlignment="1">
      <alignment vertical="top" wrapText="1"/>
    </xf>
    <xf numFmtId="0" fontId="3" fillId="5" borderId="39" xfId="0" applyFont="1" applyFill="1" applyBorder="1" applyAlignment="1">
      <alignment vertical="top" wrapText="1"/>
    </xf>
    <xf numFmtId="164" fontId="5" fillId="6" borderId="11" xfId="0" applyNumberFormat="1" applyFont="1" applyFill="1" applyBorder="1" applyAlignment="1">
      <alignment horizontal="right" vertical="center"/>
    </xf>
    <xf numFmtId="44" fontId="3" fillId="6" borderId="27" xfId="1" applyFont="1" applyFill="1" applyBorder="1"/>
    <xf numFmtId="44" fontId="3" fillId="6" borderId="9" xfId="0" applyNumberFormat="1" applyFont="1" applyFill="1" applyBorder="1"/>
    <xf numFmtId="166" fontId="3" fillId="6" borderId="9" xfId="0" applyNumberFormat="1" applyFont="1" applyFill="1" applyBorder="1"/>
    <xf numFmtId="166" fontId="3" fillId="6" borderId="38" xfId="0" applyNumberFormat="1" applyFont="1" applyFill="1" applyBorder="1"/>
    <xf numFmtId="0" fontId="0" fillId="0" borderId="3" xfId="0" applyBorder="1"/>
    <xf numFmtId="44" fontId="0" fillId="0" borderId="3" xfId="0" applyNumberFormat="1" applyBorder="1"/>
    <xf numFmtId="0" fontId="12" fillId="0" borderId="0" xfId="4"/>
    <xf numFmtId="0" fontId="0" fillId="6" borderId="9" xfId="0" applyFill="1" applyBorder="1"/>
    <xf numFmtId="44" fontId="0" fillId="6" borderId="9" xfId="1" applyFont="1" applyFill="1" applyBorder="1"/>
    <xf numFmtId="2" fontId="0" fillId="6" borderId="38" xfId="0" applyNumberFormat="1" applyFill="1" applyBorder="1"/>
    <xf numFmtId="0" fontId="15" fillId="0" borderId="0" xfId="0" applyFont="1"/>
    <xf numFmtId="0" fontId="18" fillId="0" borderId="0" xfId="0" applyFont="1"/>
    <xf numFmtId="0" fontId="15" fillId="0" borderId="0" xfId="0" applyFont="1" applyAlignment="1">
      <alignment horizontal="left" vertical="center"/>
    </xf>
    <xf numFmtId="0" fontId="4" fillId="6" borderId="7" xfId="0" applyFont="1" applyFill="1" applyBorder="1" applyAlignment="1">
      <alignment horizontal="right" vertical="center" wrapText="1"/>
    </xf>
    <xf numFmtId="0" fontId="21" fillId="0" borderId="0" xfId="0" applyFont="1" applyAlignment="1">
      <alignment wrapText="1"/>
    </xf>
    <xf numFmtId="0" fontId="4" fillId="4" borderId="4" xfId="0" applyFont="1" applyFill="1" applyBorder="1" applyProtection="1">
      <protection locked="0"/>
    </xf>
    <xf numFmtId="0" fontId="4" fillId="4" borderId="37" xfId="0" applyFont="1" applyFill="1" applyBorder="1" applyProtection="1">
      <protection locked="0"/>
    </xf>
    <xf numFmtId="0" fontId="4" fillId="4" borderId="7" xfId="0" applyFont="1" applyFill="1" applyBorder="1" applyProtection="1">
      <protection locked="0"/>
    </xf>
    <xf numFmtId="0" fontId="4" fillId="4" borderId="38" xfId="0" applyFont="1" applyFill="1" applyBorder="1" applyProtection="1">
      <protection locked="0"/>
    </xf>
    <xf numFmtId="0" fontId="4" fillId="4" borderId="13" xfId="0" applyFont="1" applyFill="1" applyBorder="1" applyAlignment="1" applyProtection="1">
      <alignment horizontal="center"/>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2" fontId="5" fillId="4" borderId="0" xfId="0" applyNumberFormat="1" applyFont="1" applyFill="1" applyAlignment="1" applyProtection="1">
      <alignment vertical="center"/>
      <protection locked="0"/>
    </xf>
    <xf numFmtId="0" fontId="7" fillId="4" borderId="22" xfId="0" applyFont="1" applyFill="1" applyBorder="1" applyAlignment="1" applyProtection="1">
      <alignment wrapText="1"/>
      <protection locked="0"/>
    </xf>
    <xf numFmtId="0" fontId="6" fillId="4" borderId="23" xfId="0" applyFont="1" applyFill="1" applyBorder="1" applyAlignment="1" applyProtection="1">
      <alignment wrapText="1"/>
      <protection locked="0"/>
    </xf>
    <xf numFmtId="0" fontId="4" fillId="4" borderId="7" xfId="0" applyFont="1" applyFill="1" applyBorder="1" applyAlignment="1" applyProtection="1">
      <alignment horizontal="right" vertical="center" wrapText="1"/>
      <protection locked="0"/>
    </xf>
    <xf numFmtId="164" fontId="5" fillId="4" borderId="11" xfId="0" applyNumberFormat="1" applyFont="1" applyFill="1" applyBorder="1" applyAlignment="1" applyProtection="1">
      <alignment horizontal="right" vertical="center" wrapText="1"/>
      <protection locked="0"/>
    </xf>
    <xf numFmtId="164" fontId="5" fillId="4" borderId="11" xfId="1" applyNumberFormat="1" applyFont="1" applyFill="1" applyBorder="1" applyAlignment="1" applyProtection="1">
      <alignment horizontal="right" vertical="center"/>
      <protection locked="0"/>
    </xf>
    <xf numFmtId="0" fontId="4" fillId="4" borderId="7" xfId="0" applyFont="1" applyFill="1" applyBorder="1" applyAlignment="1" applyProtection="1">
      <alignment horizontal="right" wrapText="1"/>
      <protection locked="0"/>
    </xf>
    <xf numFmtId="9" fontId="5" fillId="4" borderId="11" xfId="2" applyFont="1" applyFill="1" applyBorder="1" applyAlignment="1" applyProtection="1">
      <alignment horizontal="right"/>
      <protection locked="0"/>
    </xf>
    <xf numFmtId="164" fontId="5" fillId="4" borderId="11" xfId="0" applyNumberFormat="1" applyFont="1" applyFill="1" applyBorder="1" applyAlignment="1" applyProtection="1">
      <alignment horizontal="right"/>
      <protection locked="0"/>
    </xf>
    <xf numFmtId="4" fontId="5" fillId="4" borderId="11" xfId="0" applyNumberFormat="1" applyFont="1" applyFill="1" applyBorder="1" applyAlignment="1" applyProtection="1">
      <alignment horizontal="right"/>
      <protection locked="0"/>
    </xf>
    <xf numFmtId="4" fontId="5" fillId="4" borderId="11" xfId="0" applyNumberFormat="1" applyFont="1" applyFill="1" applyBorder="1" applyAlignment="1" applyProtection="1">
      <alignment horizontal="right" vertical="center"/>
      <protection locked="0"/>
    </xf>
    <xf numFmtId="0" fontId="4" fillId="4" borderId="29" xfId="0" applyFont="1" applyFill="1" applyBorder="1" applyAlignment="1" applyProtection="1">
      <alignment horizontal="right" vertical="center" wrapText="1"/>
      <protection locked="0"/>
    </xf>
    <xf numFmtId="4" fontId="5" fillId="4" borderId="30"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right" vertical="center" wrapText="1"/>
      <protection locked="0"/>
    </xf>
    <xf numFmtId="164" fontId="5" fillId="4" borderId="33" xfId="1" applyNumberFormat="1" applyFont="1" applyFill="1" applyBorder="1" applyAlignment="1" applyProtection="1">
      <alignment horizontal="right"/>
      <protection locked="0"/>
    </xf>
    <xf numFmtId="0" fontId="4" fillId="4" borderId="17" xfId="0" applyFont="1" applyFill="1" applyBorder="1" applyAlignment="1" applyProtection="1">
      <alignment horizontal="center"/>
      <protection locked="0"/>
    </xf>
    <xf numFmtId="0" fontId="4" fillId="4" borderId="17"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wrapText="1"/>
      <protection locked="0"/>
    </xf>
    <xf numFmtId="0" fontId="5" fillId="4" borderId="0" xfId="0" applyFont="1" applyFill="1" applyAlignment="1" applyProtection="1">
      <alignment horizontal="center" wrapText="1"/>
      <protection locked="0"/>
    </xf>
    <xf numFmtId="164" fontId="5" fillId="4" borderId="0" xfId="1" applyNumberFormat="1" applyFont="1" applyFill="1" applyBorder="1" applyAlignment="1" applyProtection="1">
      <protection locked="0"/>
    </xf>
    <xf numFmtId="2" fontId="5" fillId="4" borderId="0" xfId="0" applyNumberFormat="1" applyFont="1" applyFill="1" applyAlignment="1" applyProtection="1">
      <alignment horizontal="center" wrapText="1"/>
      <protection locked="0"/>
    </xf>
    <xf numFmtId="44" fontId="5" fillId="4" borderId="0" xfId="1" applyFont="1" applyFill="1" applyBorder="1" applyAlignment="1" applyProtection="1">
      <protection locked="0"/>
    </xf>
    <xf numFmtId="0" fontId="10" fillId="4" borderId="7" xfId="0" applyFont="1" applyFill="1" applyBorder="1" applyAlignment="1" applyProtection="1">
      <alignment horizontal="center" wrapText="1"/>
      <protection locked="0"/>
    </xf>
    <xf numFmtId="0" fontId="5" fillId="4" borderId="7" xfId="3" applyFont="1" applyFill="1" applyBorder="1" applyAlignment="1" applyProtection="1">
      <alignment horizontal="center" wrapText="1"/>
      <protection locked="0"/>
    </xf>
    <xf numFmtId="0" fontId="5" fillId="4" borderId="0" xfId="3" applyFont="1" applyFill="1" applyBorder="1" applyAlignment="1" applyProtection="1">
      <alignment horizontal="center" wrapText="1"/>
      <protection locked="0"/>
    </xf>
    <xf numFmtId="0" fontId="5" fillId="4" borderId="25" xfId="3" applyFont="1" applyFill="1" applyBorder="1" applyAlignment="1" applyProtection="1">
      <alignment horizontal="left" vertical="center" wrapText="1"/>
      <protection locked="0"/>
    </xf>
    <xf numFmtId="1" fontId="5" fillId="4" borderId="26" xfId="0" applyNumberFormat="1" applyFont="1" applyFill="1" applyBorder="1" applyProtection="1">
      <protection locked="0"/>
    </xf>
    <xf numFmtId="0" fontId="4" fillId="4" borderId="0" xfId="0" applyFont="1" applyFill="1" applyAlignment="1" applyProtection="1">
      <alignment horizont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wrapText="1"/>
      <protection locked="0"/>
    </xf>
    <xf numFmtId="164" fontId="5" fillId="4" borderId="16" xfId="0" applyNumberFormat="1" applyFont="1" applyFill="1" applyBorder="1" applyProtection="1">
      <protection locked="0"/>
    </xf>
    <xf numFmtId="0" fontId="4" fillId="4" borderId="28" xfId="0" applyFont="1" applyFill="1" applyBorder="1" applyAlignment="1" applyProtection="1">
      <alignment horizontal="right" wrapText="1"/>
      <protection locked="0"/>
    </xf>
    <xf numFmtId="2" fontId="5" fillId="4" borderId="11" xfId="0" applyNumberFormat="1" applyFont="1" applyFill="1" applyBorder="1" applyProtection="1">
      <protection locked="0"/>
    </xf>
    <xf numFmtId="0" fontId="4" fillId="4" borderId="31" xfId="0" applyFont="1" applyFill="1" applyBorder="1" applyAlignment="1" applyProtection="1">
      <alignment horizontal="right" wrapText="1"/>
      <protection locked="0"/>
    </xf>
    <xf numFmtId="2" fontId="5" fillId="4" borderId="30" xfId="0" applyNumberFormat="1" applyFont="1" applyFill="1" applyBorder="1" applyProtection="1">
      <protection locked="0"/>
    </xf>
    <xf numFmtId="164" fontId="5" fillId="4" borderId="11" xfId="0" applyNumberFormat="1" applyFont="1" applyFill="1" applyBorder="1" applyAlignment="1" applyProtection="1">
      <alignment horizontal="right" vertical="center"/>
      <protection locked="0"/>
    </xf>
    <xf numFmtId="14" fontId="0" fillId="4" borderId="0" xfId="0" applyNumberFormat="1" applyFill="1" applyAlignment="1" applyProtection="1">
      <alignment horizontal="right"/>
      <protection locked="0"/>
    </xf>
    <xf numFmtId="3" fontId="0" fillId="4" borderId="0" xfId="0" applyNumberFormat="1" applyFill="1" applyProtection="1">
      <protection locked="0"/>
    </xf>
    <xf numFmtId="0" fontId="0" fillId="4" borderId="0" xfId="0" applyFill="1" applyProtection="1">
      <protection locked="0"/>
    </xf>
    <xf numFmtId="2" fontId="0" fillId="4" borderId="0" xfId="0" applyNumberFormat="1" applyFill="1" applyProtection="1">
      <protection locked="0"/>
    </xf>
    <xf numFmtId="0" fontId="0" fillId="4" borderId="9" xfId="0" applyFill="1" applyBorder="1" applyProtection="1">
      <protection locked="0"/>
    </xf>
    <xf numFmtId="44" fontId="0" fillId="4" borderId="9" xfId="1" applyFont="1" applyFill="1" applyBorder="1" applyProtection="1">
      <protection locked="0"/>
    </xf>
    <xf numFmtId="0" fontId="4" fillId="4" borderId="12"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3" borderId="14" xfId="0" applyFont="1" applyFill="1" applyBorder="1" applyAlignment="1">
      <alignment horizontal="center"/>
    </xf>
    <xf numFmtId="0" fontId="4" fillId="3" borderId="13"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4" borderId="12" xfId="0" applyFont="1" applyFill="1" applyBorder="1" applyAlignment="1" applyProtection="1">
      <alignment horizontal="left"/>
      <protection locked="0"/>
    </xf>
    <xf numFmtId="0" fontId="4" fillId="4" borderId="16" xfId="0" applyFont="1" applyFill="1" applyBorder="1" applyAlignment="1" applyProtection="1">
      <alignment horizontal="left"/>
      <protection locked="0"/>
    </xf>
    <xf numFmtId="0" fontId="4" fillId="4" borderId="14" xfId="0" applyFont="1" applyFill="1" applyBorder="1" applyAlignment="1" applyProtection="1">
      <alignment horizontal="center"/>
      <protection locked="0"/>
    </xf>
    <xf numFmtId="0" fontId="4" fillId="4" borderId="18" xfId="0" applyFont="1" applyFill="1" applyBorder="1" applyAlignment="1" applyProtection="1">
      <alignment horizontal="center"/>
      <protection locked="0"/>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4" borderId="5"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3" borderId="8" xfId="0" applyFont="1" applyFill="1" applyBorder="1" applyAlignment="1">
      <alignment horizontal="left" wrapText="1"/>
    </xf>
    <xf numFmtId="0" fontId="4" fillId="3" borderId="10" xfId="0" applyFont="1" applyFill="1" applyBorder="1" applyAlignment="1">
      <alignment horizontal="left" wrapText="1"/>
    </xf>
    <xf numFmtId="164" fontId="0" fillId="0" borderId="0" xfId="0" applyNumberFormat="1" applyAlignment="1">
      <alignment horizontal="center" wrapText="1"/>
    </xf>
    <xf numFmtId="0" fontId="4" fillId="4" borderId="9"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13" fillId="5" borderId="14" xfId="0" applyFont="1" applyFill="1" applyBorder="1" applyAlignment="1">
      <alignment horizontal="center" vertical="top"/>
    </xf>
    <xf numFmtId="0" fontId="13" fillId="5" borderId="13" xfId="0" applyFont="1" applyFill="1" applyBorder="1" applyAlignment="1">
      <alignment horizontal="center" vertical="top"/>
    </xf>
    <xf numFmtId="0" fontId="13" fillId="5" borderId="18" xfId="0" applyFont="1" applyFill="1" applyBorder="1" applyAlignment="1">
      <alignment horizontal="center" vertical="top"/>
    </xf>
  </cellXfs>
  <cellStyles count="5">
    <cellStyle name="Currency" xfId="1" builtinId="4"/>
    <cellStyle name="Hyperlink" xfId="4" builtinId="8"/>
    <cellStyle name="Normal" xfId="0" builtinId="0"/>
    <cellStyle name="Note" xfId="3"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948690</xdr:colOff>
      <xdr:row>23</xdr:row>
      <xdr:rowOff>47625</xdr:rowOff>
    </xdr:from>
    <xdr:to>
      <xdr:col>7</xdr:col>
      <xdr:colOff>1737732</xdr:colOff>
      <xdr:row>24</xdr:row>
      <xdr:rowOff>116391</xdr:rowOff>
    </xdr:to>
    <xdr:grpSp>
      <xdr:nvGrpSpPr>
        <xdr:cNvPr id="2" name="Group 1">
          <a:extLst>
            <a:ext uri="{FF2B5EF4-FFF2-40B4-BE49-F238E27FC236}">
              <a16:creationId xmlns:a16="http://schemas.microsoft.com/office/drawing/2014/main" id="{B723981E-AECD-43A1-943C-71FC64407E14}"/>
            </a:ext>
          </a:extLst>
        </xdr:cNvPr>
        <xdr:cNvGrpSpPr/>
      </xdr:nvGrpSpPr>
      <xdr:grpSpPr>
        <a:xfrm>
          <a:off x="7282815" y="6829425"/>
          <a:ext cx="789042" cy="259266"/>
          <a:chOff x="7792751" y="4277753"/>
          <a:chExt cx="789042" cy="266369"/>
        </a:xfrm>
      </xdr:grpSpPr>
      <xdr:cxnSp macro="">
        <xdr:nvCxnSpPr>
          <xdr:cNvPr id="3" name="Straight Connector 2">
            <a:extLst>
              <a:ext uri="{FF2B5EF4-FFF2-40B4-BE49-F238E27FC236}">
                <a16:creationId xmlns:a16="http://schemas.microsoft.com/office/drawing/2014/main" id="{5BFD91E2-39A1-5196-79DA-305603B3F224}"/>
              </a:ext>
            </a:extLst>
          </xdr:cNvPr>
          <xdr:cNvCxnSpPr/>
        </xdr:nvCxnSpPr>
        <xdr:spPr>
          <a:xfrm flipH="1">
            <a:off x="7792751" y="4543936"/>
            <a:ext cx="789042"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 name="Straight Arrow Connector 3">
            <a:extLst>
              <a:ext uri="{FF2B5EF4-FFF2-40B4-BE49-F238E27FC236}">
                <a16:creationId xmlns:a16="http://schemas.microsoft.com/office/drawing/2014/main" id="{65245323-9646-7247-2CE1-BFE5017B6E1E}"/>
              </a:ext>
            </a:extLst>
          </xdr:cNvPr>
          <xdr:cNvCxnSpPr/>
        </xdr:nvCxnSpPr>
        <xdr:spPr>
          <a:xfrm flipV="1">
            <a:off x="8581793" y="4277753"/>
            <a:ext cx="0" cy="26636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14</xdr:row>
      <xdr:rowOff>19051</xdr:rowOff>
    </xdr:from>
    <xdr:to>
      <xdr:col>1</xdr:col>
      <xdr:colOff>262705</xdr:colOff>
      <xdr:row>18</xdr:row>
      <xdr:rowOff>191691</xdr:rowOff>
    </xdr:to>
    <xdr:grpSp>
      <xdr:nvGrpSpPr>
        <xdr:cNvPr id="5" name="Group 4">
          <a:extLst>
            <a:ext uri="{FF2B5EF4-FFF2-40B4-BE49-F238E27FC236}">
              <a16:creationId xmlns:a16="http://schemas.microsoft.com/office/drawing/2014/main" id="{7595F3B9-2A93-495B-86F3-A00EE63014D7}"/>
            </a:ext>
          </a:extLst>
        </xdr:cNvPr>
        <xdr:cNvGrpSpPr/>
      </xdr:nvGrpSpPr>
      <xdr:grpSpPr>
        <a:xfrm>
          <a:off x="0" y="4752976"/>
          <a:ext cx="1529530" cy="944165"/>
          <a:chOff x="1876425" y="4914901"/>
          <a:chExt cx="1396180" cy="944165"/>
        </a:xfrm>
      </xdr:grpSpPr>
      <xdr:sp macro="" textlink="">
        <xdr:nvSpPr>
          <xdr:cNvPr id="6" name="Rectangle: Rounded Corners 5">
            <a:extLst>
              <a:ext uri="{FF2B5EF4-FFF2-40B4-BE49-F238E27FC236}">
                <a16:creationId xmlns:a16="http://schemas.microsoft.com/office/drawing/2014/main" id="{17569F61-1F25-515C-F176-4E9564260D3B}"/>
              </a:ext>
            </a:extLst>
          </xdr:cNvPr>
          <xdr:cNvSpPr/>
        </xdr:nvSpPr>
        <xdr:spPr>
          <a:xfrm>
            <a:off x="1876425" y="4914901"/>
            <a:ext cx="1396180" cy="944165"/>
          </a:xfrm>
          <a:prstGeom prst="roundRect">
            <a:avLst/>
          </a:prstGeom>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ln>
                <a:noFill/>
              </a:ln>
              <a:solidFill>
                <a:sysClr val="windowText" lastClr="000000"/>
              </a:solidFill>
              <a:latin typeface="+mn-lt"/>
              <a:ea typeface="+mn-ea"/>
              <a:cs typeface="+mn-cs"/>
            </a:endParaRPr>
          </a:p>
        </xdr:txBody>
      </xdr:sp>
      <xdr:sp macro="" textlink="">
        <xdr:nvSpPr>
          <xdr:cNvPr id="7" name="Rectangle 6">
            <a:extLst>
              <a:ext uri="{FF2B5EF4-FFF2-40B4-BE49-F238E27FC236}">
                <a16:creationId xmlns:a16="http://schemas.microsoft.com/office/drawing/2014/main" id="{56192BD4-C6A7-21B1-659E-50D6399C6227}"/>
              </a:ext>
            </a:extLst>
          </xdr:cNvPr>
          <xdr:cNvSpPr/>
        </xdr:nvSpPr>
        <xdr:spPr>
          <a:xfrm>
            <a:off x="1978819" y="5230234"/>
            <a:ext cx="1098947" cy="21193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2A842836-E84D-E8D5-67B5-8A80496170EB}"/>
              </a:ext>
            </a:extLst>
          </xdr:cNvPr>
          <xdr:cNvSpPr/>
        </xdr:nvSpPr>
        <xdr:spPr>
          <a:xfrm>
            <a:off x="1981201" y="5475318"/>
            <a:ext cx="1098947" cy="219074"/>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TextBox 8">
            <a:extLst>
              <a:ext uri="{FF2B5EF4-FFF2-40B4-BE49-F238E27FC236}">
                <a16:creationId xmlns:a16="http://schemas.microsoft.com/office/drawing/2014/main" id="{C16C2D8A-D37F-1EC1-4B68-FFEB765B8945}"/>
              </a:ext>
            </a:extLst>
          </xdr:cNvPr>
          <xdr:cNvSpPr txBox="1"/>
        </xdr:nvSpPr>
        <xdr:spPr>
          <a:xfrm>
            <a:off x="1940443" y="4991101"/>
            <a:ext cx="1183023" cy="808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300"/>
              </a:spcAft>
            </a:pPr>
            <a:r>
              <a:rPr lang="en-US" sz="1100" b="1" u="sng">
                <a:solidFill>
                  <a:schemeClr val="bg1"/>
                </a:solidFill>
                <a:effectLst/>
                <a:latin typeface="+mn-lt"/>
                <a:ea typeface="+mn-ea"/>
                <a:cs typeface="+mn-cs"/>
              </a:rPr>
              <a:t>COLOR LEGEND</a:t>
            </a:r>
            <a:endParaRPr lang="en-US">
              <a:solidFill>
                <a:schemeClr val="bg1"/>
              </a:solidFill>
              <a:effectLst/>
            </a:endParaRPr>
          </a:p>
          <a:p>
            <a:pPr>
              <a:spcAft>
                <a:spcPts val="600"/>
              </a:spcAft>
            </a:pPr>
            <a:r>
              <a:rPr lang="en-US" sz="1100">
                <a:solidFill>
                  <a:schemeClr val="dk1"/>
                </a:solidFill>
                <a:effectLst/>
                <a:latin typeface="+mn-lt"/>
                <a:ea typeface="+mn-ea"/>
                <a:cs typeface="+mn-cs"/>
              </a:rPr>
              <a:t>Unlocked Cells</a:t>
            </a:r>
            <a:endParaRPr lang="en-US">
              <a:effectLst/>
            </a:endParaRPr>
          </a:p>
          <a:p>
            <a:pPr>
              <a:spcAft>
                <a:spcPts val="600"/>
              </a:spcAft>
            </a:pPr>
            <a:r>
              <a:rPr lang="en-US" sz="1100">
                <a:solidFill>
                  <a:schemeClr val="dk1"/>
                </a:solidFill>
                <a:effectLst/>
                <a:latin typeface="+mn-lt"/>
                <a:ea typeface="+mn-ea"/>
                <a:cs typeface="+mn-cs"/>
              </a:rPr>
              <a:t>Locked Formulas</a:t>
            </a:r>
            <a:endParaRPr lang="en-US">
              <a:effectLst/>
            </a:endParaRPr>
          </a:p>
        </xdr:txBody>
      </xdr:sp>
    </xdr:grpSp>
    <xdr:clientData/>
  </xdr:twoCellAnchor>
  <xdr:twoCellAnchor>
    <xdr:from>
      <xdr:col>5</xdr:col>
      <xdr:colOff>781050</xdr:colOff>
      <xdr:row>14</xdr:row>
      <xdr:rowOff>104775</xdr:rowOff>
    </xdr:from>
    <xdr:to>
      <xdr:col>7</xdr:col>
      <xdr:colOff>200025</xdr:colOff>
      <xdr:row>14</xdr:row>
      <xdr:rowOff>106866</xdr:rowOff>
    </xdr:to>
    <xdr:cxnSp macro="">
      <xdr:nvCxnSpPr>
        <xdr:cNvPr id="10" name="Straight Arrow Connector 9">
          <a:extLst>
            <a:ext uri="{FF2B5EF4-FFF2-40B4-BE49-F238E27FC236}">
              <a16:creationId xmlns:a16="http://schemas.microsoft.com/office/drawing/2014/main" id="{944751F5-7AF2-4EC7-9235-80676D24CF4A}"/>
            </a:ext>
          </a:extLst>
        </xdr:cNvPr>
        <xdr:cNvCxnSpPr/>
      </xdr:nvCxnSpPr>
      <xdr:spPr>
        <a:xfrm flipV="1">
          <a:off x="5867400" y="4838700"/>
          <a:ext cx="666750" cy="209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695325</xdr:colOff>
      <xdr:row>0</xdr:row>
      <xdr:rowOff>95250</xdr:rowOff>
    </xdr:from>
    <xdr:to>
      <xdr:col>0</xdr:col>
      <xdr:colOff>1143000</xdr:colOff>
      <xdr:row>0</xdr:row>
      <xdr:rowOff>247650</xdr:rowOff>
    </xdr:to>
    <xdr:sp macro="" textlink="">
      <xdr:nvSpPr>
        <xdr:cNvPr id="11" name="Arrow: Right 10">
          <a:extLst>
            <a:ext uri="{FF2B5EF4-FFF2-40B4-BE49-F238E27FC236}">
              <a16:creationId xmlns:a16="http://schemas.microsoft.com/office/drawing/2014/main" id="{24E6637D-3105-43B4-9B16-D01D7E740325}"/>
            </a:ext>
          </a:extLst>
        </xdr:cNvPr>
        <xdr:cNvSpPr/>
      </xdr:nvSpPr>
      <xdr:spPr>
        <a:xfrm>
          <a:off x="695325" y="95250"/>
          <a:ext cx="447675" cy="152400"/>
        </a:xfrm>
        <a:prstGeom prst="righ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571499</xdr:colOff>
      <xdr:row>0</xdr:row>
      <xdr:rowOff>85726</xdr:rowOff>
    </xdr:from>
    <xdr:to>
      <xdr:col>1</xdr:col>
      <xdr:colOff>1000125</xdr:colOff>
      <xdr:row>0</xdr:row>
      <xdr:rowOff>285750</xdr:rowOff>
    </xdr:to>
    <xdr:sp macro="" textlink="">
      <xdr:nvSpPr>
        <xdr:cNvPr id="12" name="Arrow: Bent 11">
          <a:extLst>
            <a:ext uri="{FF2B5EF4-FFF2-40B4-BE49-F238E27FC236}">
              <a16:creationId xmlns:a16="http://schemas.microsoft.com/office/drawing/2014/main" id="{0C699625-C387-4AAB-8376-D475623C51EF}"/>
            </a:ext>
          </a:extLst>
        </xdr:cNvPr>
        <xdr:cNvSpPr/>
      </xdr:nvSpPr>
      <xdr:spPr>
        <a:xfrm rot="5400000">
          <a:off x="1952625" y="-28575"/>
          <a:ext cx="200024" cy="428626"/>
        </a:xfrm>
        <a:prstGeom prst="ben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9720</xdr:colOff>
      <xdr:row>3</xdr:row>
      <xdr:rowOff>38294</xdr:rowOff>
    </xdr:from>
    <xdr:to>
      <xdr:col>4</xdr:col>
      <xdr:colOff>762113</xdr:colOff>
      <xdr:row>7</xdr:row>
      <xdr:rowOff>67594</xdr:rowOff>
    </xdr:to>
    <xdr:grpSp>
      <xdr:nvGrpSpPr>
        <xdr:cNvPr id="2" name="Group 1">
          <a:extLst>
            <a:ext uri="{FF2B5EF4-FFF2-40B4-BE49-F238E27FC236}">
              <a16:creationId xmlns:a16="http://schemas.microsoft.com/office/drawing/2014/main" id="{12A1B545-E5F7-4376-B753-104AEEA28C07}"/>
            </a:ext>
          </a:extLst>
        </xdr:cNvPr>
        <xdr:cNvGrpSpPr/>
      </xdr:nvGrpSpPr>
      <xdr:grpSpPr>
        <a:xfrm>
          <a:off x="4495995" y="943169"/>
          <a:ext cx="1752518" cy="953225"/>
          <a:chOff x="1876425" y="4914901"/>
          <a:chExt cx="1396180" cy="944165"/>
        </a:xfrm>
      </xdr:grpSpPr>
      <xdr:sp macro="" textlink="">
        <xdr:nvSpPr>
          <xdr:cNvPr id="3" name="Rectangle: Rounded Corners 2">
            <a:extLst>
              <a:ext uri="{FF2B5EF4-FFF2-40B4-BE49-F238E27FC236}">
                <a16:creationId xmlns:a16="http://schemas.microsoft.com/office/drawing/2014/main" id="{EF52BC69-A995-65DF-D8F6-F82FE330F8BA}"/>
              </a:ext>
            </a:extLst>
          </xdr:cNvPr>
          <xdr:cNvSpPr/>
        </xdr:nvSpPr>
        <xdr:spPr>
          <a:xfrm>
            <a:off x="1876425" y="4914901"/>
            <a:ext cx="1396180" cy="944165"/>
          </a:xfrm>
          <a:prstGeom prst="roundRect">
            <a:avLst/>
          </a:prstGeom>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ln>
                <a:noFill/>
              </a:ln>
              <a:solidFill>
                <a:sysClr val="windowText" lastClr="000000"/>
              </a:solidFill>
              <a:latin typeface="+mn-lt"/>
              <a:ea typeface="+mn-ea"/>
              <a:cs typeface="+mn-cs"/>
            </a:endParaRPr>
          </a:p>
        </xdr:txBody>
      </xdr:sp>
      <xdr:sp macro="" textlink="">
        <xdr:nvSpPr>
          <xdr:cNvPr id="4" name="Rectangle 3">
            <a:extLst>
              <a:ext uri="{FF2B5EF4-FFF2-40B4-BE49-F238E27FC236}">
                <a16:creationId xmlns:a16="http://schemas.microsoft.com/office/drawing/2014/main" id="{412ECD7E-6A33-DE02-35C2-1B62CEC544EF}"/>
              </a:ext>
            </a:extLst>
          </xdr:cNvPr>
          <xdr:cNvSpPr/>
        </xdr:nvSpPr>
        <xdr:spPr>
          <a:xfrm>
            <a:off x="1978819" y="5230234"/>
            <a:ext cx="1098947" cy="21193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1AFC3485-6689-B547-2AD7-FEC0BDA7E7F5}"/>
              </a:ext>
            </a:extLst>
          </xdr:cNvPr>
          <xdr:cNvSpPr/>
        </xdr:nvSpPr>
        <xdr:spPr>
          <a:xfrm>
            <a:off x="1981201" y="5475318"/>
            <a:ext cx="1098947" cy="219074"/>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TextBox 5">
            <a:extLst>
              <a:ext uri="{FF2B5EF4-FFF2-40B4-BE49-F238E27FC236}">
                <a16:creationId xmlns:a16="http://schemas.microsoft.com/office/drawing/2014/main" id="{DDC2EFE5-C25F-FC97-E6D0-CEF65DDE2FD2}"/>
              </a:ext>
            </a:extLst>
          </xdr:cNvPr>
          <xdr:cNvSpPr txBox="1"/>
        </xdr:nvSpPr>
        <xdr:spPr>
          <a:xfrm>
            <a:off x="1940443" y="4991101"/>
            <a:ext cx="1183023" cy="808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300"/>
              </a:spcAft>
            </a:pPr>
            <a:r>
              <a:rPr lang="en-US" sz="1100" b="1" u="sng">
                <a:solidFill>
                  <a:schemeClr val="bg1"/>
                </a:solidFill>
                <a:effectLst/>
                <a:latin typeface="+mn-lt"/>
                <a:ea typeface="+mn-ea"/>
                <a:cs typeface="+mn-cs"/>
              </a:rPr>
              <a:t>COLOR LEGEND</a:t>
            </a:r>
            <a:endParaRPr lang="en-US">
              <a:solidFill>
                <a:schemeClr val="bg1"/>
              </a:solidFill>
              <a:effectLst/>
            </a:endParaRPr>
          </a:p>
          <a:p>
            <a:pPr>
              <a:spcAft>
                <a:spcPts val="600"/>
              </a:spcAft>
            </a:pPr>
            <a:r>
              <a:rPr lang="en-US" sz="1100">
                <a:solidFill>
                  <a:schemeClr val="dk1"/>
                </a:solidFill>
                <a:effectLst/>
                <a:latin typeface="+mn-lt"/>
                <a:ea typeface="+mn-ea"/>
                <a:cs typeface="+mn-cs"/>
              </a:rPr>
              <a:t>Unlocked Cells</a:t>
            </a:r>
            <a:endParaRPr lang="en-US">
              <a:effectLst/>
            </a:endParaRPr>
          </a:p>
          <a:p>
            <a:pPr>
              <a:spcAft>
                <a:spcPts val="600"/>
              </a:spcAft>
            </a:pPr>
            <a:r>
              <a:rPr lang="en-US" sz="1100">
                <a:solidFill>
                  <a:schemeClr val="dk1"/>
                </a:solidFill>
                <a:effectLst/>
                <a:latin typeface="+mn-lt"/>
                <a:ea typeface="+mn-ea"/>
                <a:cs typeface="+mn-cs"/>
              </a:rPr>
              <a:t>Locked Formulas</a:t>
            </a:r>
            <a:endParaRPr lang="en-US">
              <a:effectLst/>
            </a:endParaRPr>
          </a:p>
        </xdr:txBody>
      </xdr:sp>
    </xdr:grpSp>
    <xdr:clientData/>
  </xdr:twoCellAnchor>
  <xdr:twoCellAnchor>
    <xdr:from>
      <xdr:col>11</xdr:col>
      <xdr:colOff>19287</xdr:colOff>
      <xdr:row>19</xdr:row>
      <xdr:rowOff>28755</xdr:rowOff>
    </xdr:from>
    <xdr:to>
      <xdr:col>11</xdr:col>
      <xdr:colOff>125967</xdr:colOff>
      <xdr:row>19</xdr:row>
      <xdr:rowOff>175469</xdr:rowOff>
    </xdr:to>
    <xdr:sp macro="" textlink="">
      <xdr:nvSpPr>
        <xdr:cNvPr id="12" name="Arrow: Down 11">
          <a:extLst>
            <a:ext uri="{FF2B5EF4-FFF2-40B4-BE49-F238E27FC236}">
              <a16:creationId xmlns:a16="http://schemas.microsoft.com/office/drawing/2014/main" id="{3F29F2AF-BEBB-4CD3-96DD-A876784E6395}"/>
            </a:ext>
          </a:extLst>
        </xdr:cNvPr>
        <xdr:cNvSpPr/>
      </xdr:nvSpPr>
      <xdr:spPr>
        <a:xfrm>
          <a:off x="8698653" y="4470657"/>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767348</xdr:colOff>
      <xdr:row>19</xdr:row>
      <xdr:rowOff>28755</xdr:rowOff>
    </xdr:from>
    <xdr:to>
      <xdr:col>7</xdr:col>
      <xdr:colOff>874028</xdr:colOff>
      <xdr:row>19</xdr:row>
      <xdr:rowOff>175469</xdr:rowOff>
    </xdr:to>
    <xdr:sp macro="" textlink="">
      <xdr:nvSpPr>
        <xdr:cNvPr id="13" name="Arrow: Down 12">
          <a:extLst>
            <a:ext uri="{FF2B5EF4-FFF2-40B4-BE49-F238E27FC236}">
              <a16:creationId xmlns:a16="http://schemas.microsoft.com/office/drawing/2014/main" id="{E25E6716-71DD-7075-5D22-041A1112BC62}"/>
            </a:ext>
          </a:extLst>
        </xdr:cNvPr>
        <xdr:cNvSpPr/>
      </xdr:nvSpPr>
      <xdr:spPr>
        <a:xfrm>
          <a:off x="5015498" y="4172130"/>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19287</xdr:colOff>
      <xdr:row>12</xdr:row>
      <xdr:rowOff>28755</xdr:rowOff>
    </xdr:from>
    <xdr:to>
      <xdr:col>11</xdr:col>
      <xdr:colOff>125967</xdr:colOff>
      <xdr:row>12</xdr:row>
      <xdr:rowOff>175469</xdr:rowOff>
    </xdr:to>
    <xdr:sp macro="" textlink="">
      <xdr:nvSpPr>
        <xdr:cNvPr id="9" name="Arrow: Down 8">
          <a:extLst>
            <a:ext uri="{FF2B5EF4-FFF2-40B4-BE49-F238E27FC236}">
              <a16:creationId xmlns:a16="http://schemas.microsoft.com/office/drawing/2014/main" id="{E678E5BE-7D84-4295-AACE-160B1FA82717}"/>
            </a:ext>
          </a:extLst>
        </xdr:cNvPr>
        <xdr:cNvSpPr/>
      </xdr:nvSpPr>
      <xdr:spPr>
        <a:xfrm>
          <a:off x="7801212" y="4362630"/>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767348</xdr:colOff>
      <xdr:row>12</xdr:row>
      <xdr:rowOff>28755</xdr:rowOff>
    </xdr:from>
    <xdr:to>
      <xdr:col>7</xdr:col>
      <xdr:colOff>874028</xdr:colOff>
      <xdr:row>12</xdr:row>
      <xdr:rowOff>175469</xdr:rowOff>
    </xdr:to>
    <xdr:sp macro="" textlink="">
      <xdr:nvSpPr>
        <xdr:cNvPr id="10" name="Arrow: Down 9">
          <a:extLst>
            <a:ext uri="{FF2B5EF4-FFF2-40B4-BE49-F238E27FC236}">
              <a16:creationId xmlns:a16="http://schemas.microsoft.com/office/drawing/2014/main" id="{1DA73216-C994-4D6C-B0F6-82A65D7B2A3F}"/>
            </a:ext>
          </a:extLst>
        </xdr:cNvPr>
        <xdr:cNvSpPr/>
      </xdr:nvSpPr>
      <xdr:spPr>
        <a:xfrm>
          <a:off x="5015498" y="4362630"/>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Shahen Halebian" id="{5CD59155-2085-4276-A2EC-08CAC963AB12}" userId="S::shalebian@ucdavis.edu::48851f6e-56b3-40a4-b9ff-da5412f0f581" providerId="AD"/>
</personList>
</file>

<file path=xl/theme/theme1.xml><?xml version="1.0" encoding="utf-8"?>
<a:theme xmlns:a="http://schemas.openxmlformats.org/drawingml/2006/main" name="Space Use Fe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4-09-19T15:33:09.65" personId="{5CD59155-2085-4276-A2EC-08CAC963AB12}" id="{6AB46EF5-39F4-4B15-8251-9F80984D4D3C}">
    <text>How many hours does it take for janitorial services to clean all building sq. ft. (8333) just once? At South Coast, it's about 25 hours. Divide 8333 by 25 to get the amount of sq. ft. cleaned per hour.</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7wemPF0C_oRZ_tiaVw64fRl1Sohtmql/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www.timeanddate.com/date/workdays.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DA352-96CB-4E6D-BE0D-0A2AA7CE407A}">
  <dimension ref="A1:A3"/>
  <sheetViews>
    <sheetView workbookViewId="0">
      <selection activeCell="A3" sqref="A3"/>
    </sheetView>
  </sheetViews>
  <sheetFormatPr defaultRowHeight="15" x14ac:dyDescent="0.25"/>
  <cols>
    <col min="1" max="1" width="70.7109375" bestFit="1" customWidth="1"/>
  </cols>
  <sheetData>
    <row r="1" spans="1:1" ht="15.75" x14ac:dyDescent="0.25">
      <c r="A1" s="73" t="s">
        <v>32</v>
      </c>
    </row>
    <row r="2" spans="1:1" x14ac:dyDescent="0.25">
      <c r="A2" t="s">
        <v>76</v>
      </c>
    </row>
    <row r="3" spans="1:1" x14ac:dyDescent="0.25">
      <c r="A3" s="65" t="s">
        <v>79</v>
      </c>
    </row>
  </sheetData>
  <sheetProtection algorithmName="SHA-512" hashValue="DR935/a5btLhIp9Vd3To8X8IIllhhUPrzTIYcBfC+fzKLRstiCOQJdCT0oaoRvdVfqxiJJLsPWwV05rjJbA+Nw==" saltValue="pzrAxncaVm6cKpNXCflg5w==" spinCount="100000" sheet="1" objects="1" scenarios="1"/>
  <hyperlinks>
    <hyperlink ref="A3" r:id="rId1" xr:uid="{4125AD1E-612E-4082-A9C6-B57AC593CF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6DF1-BC58-4913-8CC6-CAA7221024A0}">
  <dimension ref="A1:S31"/>
  <sheetViews>
    <sheetView tabSelected="1" zoomScaleNormal="100" workbookViewId="0">
      <selection activeCell="D16" sqref="D16"/>
    </sheetView>
  </sheetViews>
  <sheetFormatPr defaultRowHeight="15" x14ac:dyDescent="0.25"/>
  <cols>
    <col min="1" max="1" width="19" customWidth="1"/>
    <col min="2" max="2" width="16.5703125" customWidth="1"/>
    <col min="3" max="3" width="16.7109375" customWidth="1"/>
    <col min="4" max="6" width="12" customWidth="1"/>
    <col min="7" max="7" width="6.7109375" customWidth="1"/>
    <col min="8" max="8" width="27.85546875" customWidth="1"/>
    <col min="9" max="9" width="12" customWidth="1"/>
    <col min="10" max="10" width="6.7109375" customWidth="1"/>
    <col min="11" max="11" width="18.140625" customWidth="1"/>
    <col min="12" max="12" width="18.42578125" customWidth="1"/>
    <col min="13" max="13" width="11.85546875" customWidth="1"/>
    <col min="14" max="14" width="20.7109375" customWidth="1"/>
    <col min="15" max="15" width="20.85546875" customWidth="1"/>
    <col min="16" max="16" width="12.7109375" customWidth="1"/>
    <col min="19" max="19" width="9.85546875" customWidth="1"/>
  </cols>
  <sheetData>
    <row r="1" spans="1:19" ht="26.25" customHeight="1" thickBot="1" x14ac:dyDescent="0.3">
      <c r="A1" s="1" t="s">
        <v>0</v>
      </c>
      <c r="B1" s="2" t="s">
        <v>1</v>
      </c>
      <c r="C1" s="138" t="s">
        <v>2</v>
      </c>
      <c r="D1" s="139"/>
      <c r="E1" s="139"/>
      <c r="F1" s="140"/>
      <c r="G1" s="3"/>
      <c r="H1" s="138" t="s">
        <v>2</v>
      </c>
      <c r="I1" s="140"/>
      <c r="K1" s="138" t="s">
        <v>2</v>
      </c>
      <c r="L1" s="139"/>
      <c r="M1" s="139"/>
      <c r="N1" s="139"/>
      <c r="O1" s="139"/>
      <c r="P1" s="140"/>
    </row>
    <row r="2" spans="1:19" x14ac:dyDescent="0.25">
      <c r="A2" s="74" t="s">
        <v>3</v>
      </c>
      <c r="B2" s="75">
        <v>1</v>
      </c>
      <c r="C2" s="141" t="s">
        <v>4</v>
      </c>
      <c r="D2" s="141"/>
      <c r="E2" s="141"/>
      <c r="F2" s="142"/>
      <c r="G2" s="4"/>
      <c r="H2" s="143" t="s">
        <v>4</v>
      </c>
      <c r="I2" s="142"/>
      <c r="K2" s="143" t="s">
        <v>4</v>
      </c>
      <c r="L2" s="141"/>
      <c r="M2" s="141"/>
      <c r="N2" s="141"/>
      <c r="O2" s="141"/>
      <c r="P2" s="142"/>
    </row>
    <row r="3" spans="1:19" x14ac:dyDescent="0.25">
      <c r="A3" s="76" t="s">
        <v>5</v>
      </c>
      <c r="B3" s="77">
        <v>0</v>
      </c>
      <c r="C3" s="149" t="s">
        <v>80</v>
      </c>
      <c r="D3" s="149"/>
      <c r="E3" s="149"/>
      <c r="F3" s="150"/>
      <c r="G3" s="4"/>
      <c r="H3" s="151" t="s">
        <v>65</v>
      </c>
      <c r="I3" s="152"/>
      <c r="K3" s="151" t="s">
        <v>83</v>
      </c>
      <c r="L3" s="153"/>
      <c r="M3" s="153"/>
      <c r="N3" s="153"/>
      <c r="O3" s="153"/>
      <c r="P3" s="152"/>
    </row>
    <row r="4" spans="1:19" ht="12.75" customHeight="1" x14ac:dyDescent="0.25">
      <c r="A4" s="128" t="s">
        <v>6</v>
      </c>
      <c r="B4" s="129"/>
      <c r="C4" s="130" t="s">
        <v>71</v>
      </c>
      <c r="D4" s="131"/>
      <c r="E4" s="132"/>
      <c r="F4" s="133"/>
      <c r="G4" s="4"/>
      <c r="H4" s="134" t="s">
        <v>7</v>
      </c>
      <c r="I4" s="135"/>
      <c r="K4" s="97" t="s">
        <v>6</v>
      </c>
      <c r="L4" s="78" t="s">
        <v>8</v>
      </c>
      <c r="M4" s="136" t="s">
        <v>9</v>
      </c>
      <c r="N4" s="129"/>
      <c r="O4" s="137"/>
      <c r="P4" s="5" t="s">
        <v>84</v>
      </c>
    </row>
    <row r="5" spans="1:19" ht="53.25" customHeight="1" x14ac:dyDescent="0.25">
      <c r="A5" s="79" t="s">
        <v>44</v>
      </c>
      <c r="B5" s="80" t="s">
        <v>10</v>
      </c>
      <c r="C5" s="6" t="str">
        <f xml:space="preserve"> "Total Annual Space Cost for" &amp; " " &amp; $A$6</f>
        <v>Total Annual Space Cost for Annex</v>
      </c>
      <c r="D5" s="7" t="str">
        <f xml:space="preserve"> "Total Monthly Space Cost for" &amp; " " &amp; $A$6</f>
        <v>Total Monthly Space Cost for Annex</v>
      </c>
      <c r="E5" s="7" t="str">
        <f xml:space="preserve"> "Total Daily Space Cost for" &amp; " " &amp; $A$6</f>
        <v>Total Daily Space Cost for Annex</v>
      </c>
      <c r="F5" s="8" t="str">
        <f xml:space="preserve"> "Total Hourly Space Cost for" &amp; " " &amp; $A$6</f>
        <v>Total Hourly Space Cost for Annex</v>
      </c>
      <c r="G5" s="9"/>
      <c r="H5" s="85" t="s">
        <v>66</v>
      </c>
      <c r="I5" s="86">
        <v>50000</v>
      </c>
      <c r="K5" s="98" t="s">
        <v>44</v>
      </c>
      <c r="L5" s="99" t="s">
        <v>11</v>
      </c>
      <c r="M5" s="100" t="s">
        <v>12</v>
      </c>
      <c r="N5" s="100" t="s">
        <v>69</v>
      </c>
      <c r="O5" s="101" t="s">
        <v>13</v>
      </c>
      <c r="P5" s="10" t="s">
        <v>14</v>
      </c>
    </row>
    <row r="6" spans="1:19" ht="24.95" customHeight="1" x14ac:dyDescent="0.25">
      <c r="A6" s="81" t="s">
        <v>78</v>
      </c>
      <c r="B6" s="82">
        <v>200</v>
      </c>
      <c r="C6" s="11">
        <f>(($I$20*B6)*$B$2) + (($I$21*B6)*$B$3)</f>
        <v>2516.8260210756157</v>
      </c>
      <c r="D6" s="41">
        <f>C6/12</f>
        <v>209.73550175630132</v>
      </c>
      <c r="E6" s="11">
        <f>C6/260</f>
        <v>9.6801000810600613</v>
      </c>
      <c r="F6" s="12">
        <f>E6/8</f>
        <v>1.2100125101325077</v>
      </c>
      <c r="G6" s="13"/>
      <c r="H6" s="85" t="s">
        <v>15</v>
      </c>
      <c r="I6" s="87">
        <v>20000</v>
      </c>
      <c r="K6" s="102" t="s">
        <v>45</v>
      </c>
      <c r="L6" s="103" t="s">
        <v>16</v>
      </c>
      <c r="M6" s="104">
        <v>35</v>
      </c>
      <c r="N6" s="103">
        <v>1</v>
      </c>
      <c r="O6" s="105">
        <v>1</v>
      </c>
      <c r="P6" s="14">
        <f>O6*N6*M6</f>
        <v>35</v>
      </c>
      <c r="Q6" s="15"/>
      <c r="S6" s="15"/>
    </row>
    <row r="7" spans="1:19" ht="24.95" customHeight="1" x14ac:dyDescent="0.25">
      <c r="A7" s="81"/>
      <c r="B7" s="82"/>
      <c r="C7" s="11">
        <f t="shared" ref="C7:C12" si="0">(($I$20*B7)*$B$2) + (($I$21*B7)*$B$3)</f>
        <v>0</v>
      </c>
      <c r="D7" s="41">
        <f t="shared" ref="D7:D12" si="1">C7/12</f>
        <v>0</v>
      </c>
      <c r="E7" s="11">
        <f t="shared" ref="E7:E12" si="2">C7/260</f>
        <v>0</v>
      </c>
      <c r="F7" s="12">
        <f t="shared" ref="F7:F12" si="3">E7/8</f>
        <v>0</v>
      </c>
      <c r="G7" s="16"/>
      <c r="H7" s="72" t="s">
        <v>85</v>
      </c>
      <c r="I7" s="58">
        <f>($I$15+$I$16)*IF('Custodial Labor Rate Details'!B3&gt;=245, 'Custodial Labor Rate Details'!K15*'Custodial Labor Rate Details'!F15, 'Custodial Labor Rate Details'!K22*'Custodial Labor Rate Details'!F22)</f>
        <v>16914.391927811263</v>
      </c>
      <c r="K7" s="102" t="s">
        <v>45</v>
      </c>
      <c r="L7" s="103" t="s">
        <v>17</v>
      </c>
      <c r="M7" s="104">
        <v>52</v>
      </c>
      <c r="N7" s="103">
        <v>1</v>
      </c>
      <c r="O7" s="105">
        <v>0.5</v>
      </c>
      <c r="P7" s="14">
        <f t="shared" ref="P7:P12" si="4">O7*N7*M7</f>
        <v>26</v>
      </c>
      <c r="S7" s="15"/>
    </row>
    <row r="8" spans="1:19" ht="24.95" customHeight="1" x14ac:dyDescent="0.25">
      <c r="A8" s="81"/>
      <c r="B8" s="82"/>
      <c r="C8" s="11">
        <f t="shared" si="0"/>
        <v>0</v>
      </c>
      <c r="D8" s="41">
        <f t="shared" si="1"/>
        <v>0</v>
      </c>
      <c r="E8" s="11">
        <f t="shared" si="2"/>
        <v>0</v>
      </c>
      <c r="F8" s="12">
        <f t="shared" si="3"/>
        <v>0</v>
      </c>
      <c r="G8" s="16"/>
      <c r="H8" s="85"/>
      <c r="I8" s="121"/>
      <c r="K8" s="102"/>
      <c r="L8" s="103"/>
      <c r="M8" s="104"/>
      <c r="N8" s="103"/>
      <c r="O8" s="105"/>
      <c r="P8" s="14">
        <f t="shared" si="4"/>
        <v>0</v>
      </c>
      <c r="S8" s="15"/>
    </row>
    <row r="9" spans="1:19" ht="24.95" customHeight="1" thickBot="1" x14ac:dyDescent="0.3">
      <c r="A9" s="81"/>
      <c r="B9" s="82"/>
      <c r="C9" s="11">
        <f t="shared" si="0"/>
        <v>0</v>
      </c>
      <c r="D9" s="41">
        <f t="shared" si="1"/>
        <v>0</v>
      </c>
      <c r="E9" s="11">
        <f t="shared" si="2"/>
        <v>0</v>
      </c>
      <c r="F9" s="12">
        <f t="shared" si="3"/>
        <v>0</v>
      </c>
      <c r="G9" s="16"/>
      <c r="H9" s="17" t="s">
        <v>18</v>
      </c>
      <c r="I9" s="18">
        <f>SUM(I5:I7)</f>
        <v>86914.391927811259</v>
      </c>
      <c r="K9" s="102"/>
      <c r="L9" s="103"/>
      <c r="M9" s="106"/>
      <c r="N9" s="103"/>
      <c r="O9" s="105"/>
      <c r="P9" s="14">
        <f t="shared" si="4"/>
        <v>0</v>
      </c>
      <c r="S9" s="15"/>
    </row>
    <row r="10" spans="1:19" ht="24.95" customHeight="1" thickTop="1" x14ac:dyDescent="0.25">
      <c r="A10" s="81"/>
      <c r="B10" s="82"/>
      <c r="C10" s="11">
        <f t="shared" si="0"/>
        <v>0</v>
      </c>
      <c r="D10" s="41">
        <f t="shared" si="1"/>
        <v>0</v>
      </c>
      <c r="E10" s="11">
        <f t="shared" si="2"/>
        <v>0</v>
      </c>
      <c r="F10" s="12">
        <f t="shared" si="3"/>
        <v>0</v>
      </c>
      <c r="G10" s="16"/>
      <c r="H10" s="134" t="s">
        <v>46</v>
      </c>
      <c r="I10" s="135"/>
      <c r="K10" s="102"/>
      <c r="L10" s="103"/>
      <c r="M10" s="106"/>
      <c r="N10" s="103"/>
      <c r="O10" s="105"/>
      <c r="P10" s="14">
        <f t="shared" si="4"/>
        <v>0</v>
      </c>
      <c r="S10" s="15"/>
    </row>
    <row r="11" spans="1:19" ht="24.95" customHeight="1" x14ac:dyDescent="0.25">
      <c r="A11" s="81"/>
      <c r="B11" s="82"/>
      <c r="C11" s="11">
        <f t="shared" si="0"/>
        <v>0</v>
      </c>
      <c r="D11" s="41">
        <f t="shared" si="1"/>
        <v>0</v>
      </c>
      <c r="E11" s="11">
        <f t="shared" si="2"/>
        <v>0</v>
      </c>
      <c r="F11" s="12">
        <f t="shared" si="3"/>
        <v>0</v>
      </c>
      <c r="G11" s="16"/>
      <c r="H11" s="88" t="s">
        <v>19</v>
      </c>
      <c r="I11" s="89">
        <v>0.75</v>
      </c>
      <c r="K11" s="107"/>
      <c r="L11" s="103"/>
      <c r="M11" s="106"/>
      <c r="N11" s="103"/>
      <c r="O11" s="105"/>
      <c r="P11" s="14">
        <f t="shared" si="4"/>
        <v>0</v>
      </c>
      <c r="S11" s="15"/>
    </row>
    <row r="12" spans="1:19" ht="35.25" customHeight="1" x14ac:dyDescent="0.25">
      <c r="A12" s="81"/>
      <c r="B12" s="82"/>
      <c r="C12" s="11">
        <f t="shared" si="0"/>
        <v>0</v>
      </c>
      <c r="D12" s="41">
        <f t="shared" si="1"/>
        <v>0</v>
      </c>
      <c r="E12" s="11">
        <f t="shared" si="2"/>
        <v>0</v>
      </c>
      <c r="F12" s="12">
        <f t="shared" si="3"/>
        <v>0</v>
      </c>
      <c r="G12" s="16"/>
      <c r="H12" s="88" t="s">
        <v>20</v>
      </c>
      <c r="I12" s="89">
        <v>0.05</v>
      </c>
      <c r="K12" s="108"/>
      <c r="L12" s="109"/>
      <c r="M12" s="106"/>
      <c r="N12" s="109"/>
      <c r="O12" s="109"/>
      <c r="P12" s="14">
        <f t="shared" si="4"/>
        <v>0</v>
      </c>
    </row>
    <row r="13" spans="1:19" ht="39" thickBot="1" x14ac:dyDescent="0.3">
      <c r="A13" s="83"/>
      <c r="B13" s="84" t="s">
        <v>81</v>
      </c>
      <c r="C13" s="19">
        <f>SUM(C6:C12)</f>
        <v>2516.8260210756157</v>
      </c>
      <c r="D13" s="19">
        <f t="shared" ref="D13:F13" si="5">SUM(D6:D12)</f>
        <v>209.73550175630132</v>
      </c>
      <c r="E13" s="19">
        <f t="shared" si="5"/>
        <v>9.6801000810600613</v>
      </c>
      <c r="F13" s="20">
        <f t="shared" si="5"/>
        <v>1.2100125101325077</v>
      </c>
      <c r="G13" s="16"/>
      <c r="H13" s="88"/>
      <c r="I13" s="90"/>
      <c r="K13" s="108"/>
      <c r="L13" s="109"/>
      <c r="M13" s="106"/>
      <c r="N13" s="109"/>
      <c r="O13" s="110" t="s">
        <v>21</v>
      </c>
      <c r="P13" s="111">
        <v>1</v>
      </c>
    </row>
    <row r="14" spans="1:19" ht="27.75" customHeight="1" x14ac:dyDescent="0.25">
      <c r="A14" s="21"/>
      <c r="B14" s="21"/>
      <c r="C14" s="16"/>
      <c r="D14" s="21"/>
      <c r="E14" s="21"/>
      <c r="F14" s="21"/>
      <c r="G14" s="22"/>
      <c r="H14" s="144" t="s">
        <v>22</v>
      </c>
      <c r="I14" s="145"/>
      <c r="K14" s="108"/>
      <c r="L14" s="109"/>
      <c r="M14" s="106"/>
      <c r="N14" s="109"/>
      <c r="O14" s="23" t="s">
        <v>23</v>
      </c>
      <c r="P14" s="24">
        <f>SUM(P6:P12)*P13</f>
        <v>61</v>
      </c>
      <c r="Q14" s="15"/>
    </row>
    <row r="15" spans="1:19" x14ac:dyDescent="0.25">
      <c r="C15" s="21"/>
      <c r="D15" s="21"/>
      <c r="E15" s="42" t="s">
        <v>24</v>
      </c>
      <c r="F15" s="21"/>
      <c r="G15" s="21"/>
      <c r="H15" s="88" t="s">
        <v>19</v>
      </c>
      <c r="I15" s="91">
        <v>5180</v>
      </c>
      <c r="K15" s="102"/>
      <c r="L15" s="103"/>
      <c r="M15" s="106"/>
      <c r="N15" s="112"/>
      <c r="O15" s="115" t="s">
        <v>25</v>
      </c>
      <c r="P15" s="116"/>
    </row>
    <row r="16" spans="1:19" x14ac:dyDescent="0.25">
      <c r="B16" s="15"/>
      <c r="F16" s="25"/>
      <c r="G16" s="21"/>
      <c r="H16" s="88" t="s">
        <v>20</v>
      </c>
      <c r="I16" s="91">
        <v>500</v>
      </c>
      <c r="K16" s="102"/>
      <c r="L16" s="103"/>
      <c r="M16" s="106"/>
      <c r="N16" s="112"/>
      <c r="O16" s="117" t="s">
        <v>26</v>
      </c>
      <c r="P16" s="118"/>
    </row>
    <row r="17" spans="2:19" x14ac:dyDescent="0.25">
      <c r="B17" s="21"/>
      <c r="H17" s="85"/>
      <c r="I17" s="92"/>
      <c r="K17" s="102"/>
      <c r="L17" s="103"/>
      <c r="M17" s="106"/>
      <c r="N17" s="112"/>
      <c r="O17" s="117" t="s">
        <v>27</v>
      </c>
      <c r="P17" s="118">
        <v>4</v>
      </c>
      <c r="S17" s="15"/>
    </row>
    <row r="18" spans="2:19" ht="15.75" thickBot="1" x14ac:dyDescent="0.3">
      <c r="C18" s="15"/>
      <c r="D18" s="15"/>
      <c r="E18" s="15"/>
      <c r="F18" s="15"/>
      <c r="H18" s="93"/>
      <c r="I18" s="94"/>
      <c r="K18" s="102"/>
      <c r="L18" s="103"/>
      <c r="M18" s="106"/>
      <c r="N18" s="112"/>
      <c r="O18" s="117" t="s">
        <v>28</v>
      </c>
      <c r="P18" s="118"/>
      <c r="S18" s="15"/>
    </row>
    <row r="19" spans="2:19" ht="16.5" thickTop="1" thickBot="1" x14ac:dyDescent="0.3">
      <c r="G19" s="15"/>
      <c r="H19" s="146" t="s">
        <v>29</v>
      </c>
      <c r="I19" s="147"/>
      <c r="K19" s="102"/>
      <c r="L19" s="103"/>
      <c r="M19" s="106"/>
      <c r="N19" s="112"/>
      <c r="O19" s="119" t="s">
        <v>30</v>
      </c>
      <c r="P19" s="120"/>
    </row>
    <row r="20" spans="2:19" ht="27.75" thickTop="1" thickBot="1" x14ac:dyDescent="0.3">
      <c r="C20" s="15"/>
      <c r="D20" s="15"/>
      <c r="E20" s="15"/>
      <c r="F20" s="15"/>
      <c r="H20" s="26" t="s">
        <v>19</v>
      </c>
      <c r="I20" s="27">
        <f>($I$9*$I$11)/$I$15</f>
        <v>12.584130105378078</v>
      </c>
      <c r="K20" s="113"/>
      <c r="L20" s="114"/>
      <c r="M20" s="114"/>
      <c r="N20" s="114"/>
      <c r="O20" s="28" t="s">
        <v>86</v>
      </c>
      <c r="P20" s="29">
        <f>P14 + (P16*C13) + (P17*D13) + (P18*E13) + (P19*F13)</f>
        <v>899.94200702520527</v>
      </c>
    </row>
    <row r="21" spans="2:19" x14ac:dyDescent="0.25">
      <c r="G21" s="15"/>
      <c r="H21" s="26" t="s">
        <v>20</v>
      </c>
      <c r="I21" s="27">
        <f>(($I$9-$I$6)*$I$12)/$I$16</f>
        <v>6.691439192781127</v>
      </c>
    </row>
    <row r="22" spans="2:19" x14ac:dyDescent="0.25">
      <c r="H22" s="30"/>
      <c r="I22" s="31"/>
      <c r="K22" s="42" t="s">
        <v>70</v>
      </c>
      <c r="L22" s="15"/>
      <c r="N22" s="15"/>
    </row>
    <row r="23" spans="2:19" ht="26.25" thickBot="1" x14ac:dyDescent="0.3">
      <c r="H23" s="95" t="s">
        <v>82</v>
      </c>
      <c r="I23" s="96"/>
      <c r="K23" s="32"/>
      <c r="L23" s="33"/>
      <c r="M23" s="148"/>
      <c r="N23" s="148"/>
      <c r="O23" s="148"/>
      <c r="P23" s="15"/>
    </row>
    <row r="24" spans="2:19" x14ac:dyDescent="0.25">
      <c r="H24" s="22"/>
      <c r="I24" s="22"/>
      <c r="N24" s="15"/>
      <c r="O24" s="15"/>
    </row>
    <row r="25" spans="2:19" x14ac:dyDescent="0.25">
      <c r="H25" s="34" t="s">
        <v>31</v>
      </c>
      <c r="I25" s="21"/>
    </row>
    <row r="26" spans="2:19" x14ac:dyDescent="0.25">
      <c r="H26" s="21" t="s">
        <v>47</v>
      </c>
      <c r="I26" s="21"/>
    </row>
    <row r="29" spans="2:19" x14ac:dyDescent="0.25">
      <c r="H29" s="15"/>
      <c r="I29" s="15"/>
    </row>
    <row r="31" spans="2:19" x14ac:dyDescent="0.25">
      <c r="H31" s="15"/>
      <c r="I31" s="15"/>
    </row>
  </sheetData>
  <sheetProtection algorithmName="SHA-512" hashValue="HWDZFYW77E4i8CwqsPgOGndZ2jZXkE76Hj77OlorBvOTI/q0Mll1aSKvUSLZchL5GYImJEbzRzuX+coltKI89g==" saltValue="PuDIYUSq7hNFnp0IXp77gw==" spinCount="100000" sheet="1" objects="1" scenarios="1"/>
  <mergeCells count="17">
    <mergeCell ref="H10:I10"/>
    <mergeCell ref="H14:I14"/>
    <mergeCell ref="H19:I19"/>
    <mergeCell ref="M23:O23"/>
    <mergeCell ref="C3:F3"/>
    <mergeCell ref="H3:I3"/>
    <mergeCell ref="K3:P3"/>
    <mergeCell ref="A4:B4"/>
    <mergeCell ref="C4:F4"/>
    <mergeCell ref="H4:I4"/>
    <mergeCell ref="M4:O4"/>
    <mergeCell ref="C1:F1"/>
    <mergeCell ref="H1:I1"/>
    <mergeCell ref="K1:P1"/>
    <mergeCell ref="C2:F2"/>
    <mergeCell ref="H2:I2"/>
    <mergeCell ref="K2:P2"/>
  </mergeCells>
  <printOptions gridLines="1"/>
  <pageMargins left="0.5" right="0.7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61E8-AED9-4068-A634-5A2129E4E467}">
  <dimension ref="A1:T24"/>
  <sheetViews>
    <sheetView zoomScaleNormal="100" workbookViewId="0">
      <selection activeCell="F20" sqref="F20"/>
    </sheetView>
  </sheetViews>
  <sheetFormatPr defaultRowHeight="15" x14ac:dyDescent="0.25"/>
  <cols>
    <col min="1" max="1" width="35.140625" customWidth="1"/>
    <col min="2" max="2" width="19.28515625" bestFit="1" customWidth="1"/>
    <col min="3" max="3" width="12.85546875" customWidth="1"/>
    <col min="4" max="4" width="15" customWidth="1"/>
    <col min="5" max="5" width="13.85546875" customWidth="1"/>
    <col min="6" max="6" width="14" customWidth="1"/>
    <col min="7" max="7" width="12.5703125" customWidth="1"/>
    <col min="8" max="9" width="13.42578125" customWidth="1"/>
    <col min="10" max="10" width="15.28515625" customWidth="1"/>
    <col min="11" max="11" width="16.7109375" bestFit="1" customWidth="1"/>
    <col min="12" max="12" width="13.42578125" customWidth="1"/>
    <col min="13" max="19" width="14.28515625" customWidth="1"/>
    <col min="20" max="21" width="12.28515625" bestFit="1" customWidth="1"/>
  </cols>
  <sheetData>
    <row r="1" spans="1:18" x14ac:dyDescent="0.25">
      <c r="A1" s="48" t="s">
        <v>48</v>
      </c>
      <c r="B1" s="122" t="s">
        <v>33</v>
      </c>
      <c r="C1" s="36"/>
      <c r="D1" s="35"/>
      <c r="E1" s="35"/>
      <c r="F1" s="35"/>
    </row>
    <row r="2" spans="1:18" ht="28.5" x14ac:dyDescent="0.25">
      <c r="A2" s="49" t="s">
        <v>67</v>
      </c>
      <c r="B2" s="123">
        <v>8333</v>
      </c>
      <c r="D2" s="35"/>
      <c r="E2" s="35"/>
      <c r="F2" s="35"/>
      <c r="R2" s="37"/>
    </row>
    <row r="3" spans="1:18" ht="27.75" x14ac:dyDescent="0.25">
      <c r="A3" s="48" t="s">
        <v>51</v>
      </c>
      <c r="B3" s="124">
        <v>164</v>
      </c>
      <c r="C3" s="65" t="s">
        <v>64</v>
      </c>
      <c r="D3" s="47"/>
      <c r="E3" s="47"/>
      <c r="F3" s="47"/>
    </row>
    <row r="4" spans="1:18" ht="27.75" customHeight="1" x14ac:dyDescent="0.25">
      <c r="A4" s="48" t="s">
        <v>52</v>
      </c>
      <c r="B4" s="44">
        <f>B3*8</f>
        <v>1312</v>
      </c>
      <c r="D4" s="25"/>
      <c r="L4" s="25"/>
    </row>
    <row r="5" spans="1:18" x14ac:dyDescent="0.25">
      <c r="A5" s="48" t="s">
        <v>34</v>
      </c>
      <c r="B5" s="45">
        <v>2080</v>
      </c>
    </row>
    <row r="6" spans="1:18" x14ac:dyDescent="0.25">
      <c r="A6" s="48" t="s">
        <v>54</v>
      </c>
      <c r="B6" s="45">
        <v>15</v>
      </c>
    </row>
    <row r="7" spans="1:18" ht="15" customHeight="1" x14ac:dyDescent="0.25">
      <c r="A7" s="48" t="s">
        <v>77</v>
      </c>
      <c r="B7" s="45">
        <f>B5-(B6*8)</f>
        <v>1960</v>
      </c>
    </row>
    <row r="8" spans="1:18" ht="15" customHeight="1" x14ac:dyDescent="0.25">
      <c r="A8" s="48" t="s">
        <v>35</v>
      </c>
      <c r="B8" s="46">
        <f>B4/B7</f>
        <v>0.66938775510204085</v>
      </c>
    </row>
    <row r="9" spans="1:18" ht="15" customHeight="1" x14ac:dyDescent="0.25">
      <c r="A9" s="50" t="s">
        <v>50</v>
      </c>
      <c r="B9" s="125">
        <f>B2/25</f>
        <v>333.32</v>
      </c>
    </row>
    <row r="10" spans="1:18" ht="15" customHeight="1" x14ac:dyDescent="0.25"/>
    <row r="11" spans="1:18" ht="15" customHeight="1" x14ac:dyDescent="0.25"/>
    <row r="12" spans="1:18" ht="18.75" x14ac:dyDescent="0.3">
      <c r="A12" s="69" t="s">
        <v>72</v>
      </c>
    </row>
    <row r="13" spans="1:18" x14ac:dyDescent="0.25">
      <c r="A13" s="70" t="s">
        <v>74</v>
      </c>
      <c r="F13" t="s">
        <v>53</v>
      </c>
      <c r="G13" t="s">
        <v>57</v>
      </c>
      <c r="H13" s="154" t="s">
        <v>58</v>
      </c>
      <c r="I13" s="155"/>
      <c r="J13" s="155"/>
      <c r="K13" s="155"/>
      <c r="L13" s="156"/>
    </row>
    <row r="14" spans="1:18" ht="45" x14ac:dyDescent="0.25">
      <c r="A14" s="38" t="s">
        <v>36</v>
      </c>
      <c r="B14" s="38" t="s">
        <v>37</v>
      </c>
      <c r="C14" s="38" t="s">
        <v>38</v>
      </c>
      <c r="D14" s="38" t="s">
        <v>68</v>
      </c>
      <c r="E14" s="38" t="s">
        <v>49</v>
      </c>
      <c r="F14" s="38" t="s">
        <v>55</v>
      </c>
      <c r="G14" s="38" t="s">
        <v>56</v>
      </c>
      <c r="H14" s="52" t="s">
        <v>63</v>
      </c>
      <c r="I14" s="38" t="s">
        <v>39</v>
      </c>
      <c r="J14" s="38" t="s">
        <v>40</v>
      </c>
      <c r="K14" s="38" t="s">
        <v>41</v>
      </c>
      <c r="L14" s="53" t="s">
        <v>42</v>
      </c>
    </row>
    <row r="15" spans="1:18" x14ac:dyDescent="0.25">
      <c r="A15" s="126"/>
      <c r="B15" s="126" t="s">
        <v>43</v>
      </c>
      <c r="C15" s="126">
        <v>12</v>
      </c>
      <c r="D15" s="127">
        <v>35.436100000000003</v>
      </c>
      <c r="E15" s="126">
        <v>468.75</v>
      </c>
      <c r="F15" s="43">
        <f>E15/8</f>
        <v>58.59375</v>
      </c>
      <c r="G15" s="43">
        <f>F15/21.667</f>
        <v>2.7042853186874045</v>
      </c>
      <c r="H15" s="59">
        <f>$D$15*$E$15</f>
        <v>16610.671875</v>
      </c>
      <c r="I15" s="60">
        <f>$H$15/B2</f>
        <v>1.9933603594143765</v>
      </c>
      <c r="J15" s="61">
        <f>$I$15/$G$15</f>
        <v>0.73711170402016091</v>
      </c>
      <c r="K15" s="61">
        <f>$I$15/$F$15</f>
        <v>3.4020016800672029E-2</v>
      </c>
      <c r="L15" s="62">
        <f>$H$15/($B$2*$E$15)</f>
        <v>4.2525021000840036E-3</v>
      </c>
      <c r="M15" s="39"/>
      <c r="N15" s="25"/>
    </row>
    <row r="16" spans="1:18" x14ac:dyDescent="0.25">
      <c r="M16" s="40"/>
      <c r="N16" s="40"/>
      <c r="O16" s="40"/>
      <c r="P16" s="40"/>
      <c r="Q16" s="40"/>
    </row>
    <row r="17" spans="1:20" ht="15.75" thickBot="1" x14ac:dyDescent="0.3">
      <c r="A17" s="63"/>
      <c r="B17" s="63"/>
      <c r="C17" s="63"/>
      <c r="D17" s="64"/>
      <c r="E17" s="63"/>
      <c r="F17" s="63"/>
      <c r="G17" s="63"/>
      <c r="H17" s="63"/>
      <c r="I17" s="63"/>
      <c r="J17" s="63"/>
      <c r="K17" s="63"/>
      <c r="L17" s="63"/>
      <c r="M17" s="40"/>
      <c r="N17" s="40"/>
      <c r="O17" s="40"/>
      <c r="P17" s="40"/>
      <c r="Q17" s="40"/>
      <c r="R17" s="25"/>
      <c r="S17" s="25"/>
      <c r="T17" s="25"/>
    </row>
    <row r="18" spans="1:20" ht="15" customHeight="1" x14ac:dyDescent="0.25">
      <c r="M18" s="25"/>
      <c r="N18" s="25"/>
      <c r="O18" s="25"/>
      <c r="P18" s="25"/>
      <c r="Q18" s="25"/>
      <c r="S18" s="39"/>
      <c r="T18" s="25"/>
    </row>
    <row r="19" spans="1:20" ht="18.75" x14ac:dyDescent="0.25">
      <c r="A19" s="71" t="s">
        <v>73</v>
      </c>
      <c r="B19" s="51"/>
      <c r="C19" s="51"/>
      <c r="D19" s="51"/>
      <c r="J19" s="25"/>
      <c r="K19" s="25"/>
      <c r="L19" s="25"/>
    </row>
    <row r="20" spans="1:20" x14ac:dyDescent="0.25">
      <c r="A20" s="70" t="s">
        <v>75</v>
      </c>
      <c r="F20" t="s">
        <v>53</v>
      </c>
      <c r="G20" t="s">
        <v>57</v>
      </c>
      <c r="H20" s="154" t="s">
        <v>58</v>
      </c>
      <c r="I20" s="155"/>
      <c r="J20" s="155"/>
      <c r="K20" s="155"/>
      <c r="L20" s="156"/>
      <c r="S20" s="25"/>
    </row>
    <row r="21" spans="1:20" ht="45" customHeight="1" x14ac:dyDescent="0.25">
      <c r="A21" s="38" t="str">
        <f>A14</f>
        <v>Name</v>
      </c>
      <c r="B21" s="38" t="str">
        <f t="shared" ref="B21:D22" si="0">B14</f>
        <v>Labor Type</v>
      </c>
      <c r="C21" s="38" t="str">
        <f t="shared" si="0"/>
        <v>Labor Code</v>
      </c>
      <c r="D21" s="38" t="str">
        <f t="shared" si="0"/>
        <v>Pay Rate
(rate includes benefits)</v>
      </c>
      <c r="E21" s="55" t="s">
        <v>59</v>
      </c>
      <c r="F21" s="56" t="s">
        <v>60</v>
      </c>
      <c r="G21" s="57" t="s">
        <v>61</v>
      </c>
      <c r="H21" s="52" t="s">
        <v>62</v>
      </c>
      <c r="I21" s="38" t="s">
        <v>39</v>
      </c>
      <c r="J21" s="38" t="s">
        <v>40</v>
      </c>
      <c r="K21" s="38" t="s">
        <v>41</v>
      </c>
      <c r="L21" s="53" t="s">
        <v>42</v>
      </c>
    </row>
    <row r="22" spans="1:20" x14ac:dyDescent="0.25">
      <c r="A22" s="66">
        <f>A15</f>
        <v>0</v>
      </c>
      <c r="B22" s="66" t="str">
        <f t="shared" si="0"/>
        <v>Janitorial</v>
      </c>
      <c r="C22" s="66">
        <f t="shared" si="0"/>
        <v>12</v>
      </c>
      <c r="D22" s="67">
        <f t="shared" si="0"/>
        <v>35.436100000000003</v>
      </c>
      <c r="E22" s="54">
        <f>($E$15*100)/($B$8*100)</f>
        <v>700.26676829268297</v>
      </c>
      <c r="F22" s="43">
        <f>$E$22/8</f>
        <v>87.533346036585371</v>
      </c>
      <c r="G22" s="68">
        <f>$F$22/21.667</f>
        <v>4.0399384334049646</v>
      </c>
      <c r="H22" s="59">
        <f>$D$15*$E$22</f>
        <v>24814.723227896346</v>
      </c>
      <c r="I22" s="60">
        <f>$H$22/$B$2</f>
        <v>2.9778859027836728</v>
      </c>
      <c r="J22" s="61">
        <f>$I$22/$G$22</f>
        <v>0.73711170402016091</v>
      </c>
      <c r="K22" s="61">
        <f>$I$22/$F$22</f>
        <v>3.4020016800672029E-2</v>
      </c>
      <c r="L22" s="62">
        <f>$H$22/($B$2*$E$22)</f>
        <v>4.2525021000840036E-3</v>
      </c>
      <c r="M22" s="25"/>
    </row>
    <row r="24" spans="1:20" x14ac:dyDescent="0.25">
      <c r="F24" s="25"/>
    </row>
  </sheetData>
  <sheetProtection algorithmName="SHA-512" hashValue="PksmMBTI8KFIWjS1c8SNbauCyQ9t2aWlBinwXVIdmJHHIYFbIMP4/DvFc0eMzSMOIIysW1m7n3uDWbVIA0++dw==" saltValue="otaWr6FPuP+egy1UbNGLDw==" spinCount="100000" sheet="1" objects="1" scenarios="1"/>
  <mergeCells count="2">
    <mergeCell ref="H13:L13"/>
    <mergeCell ref="H20:L20"/>
  </mergeCells>
  <hyperlinks>
    <hyperlink ref="C3" r:id="rId1" xr:uid="{3FE8A1EC-6C58-4FFE-B9B4-15B3088F3069}"/>
  </hyperlinks>
  <pageMargins left="0.7" right="0.7" top="0.75" bottom="0.75" header="0.3" footer="0.3"/>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a2a540-e2c7-4c6c-acc7-c1b0ccd77f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ACF324F97866459C9E6416F6B9BC37" ma:contentTypeVersion="14" ma:contentTypeDescription="Create a new document." ma:contentTypeScope="" ma:versionID="f32880b72b3c1bdc07f8d7cb6cf1e33a">
  <xsd:schema xmlns:xsd="http://www.w3.org/2001/XMLSchema" xmlns:xs="http://www.w3.org/2001/XMLSchema" xmlns:p="http://schemas.microsoft.com/office/2006/metadata/properties" xmlns:ns2="65a2a540-e2c7-4c6c-acc7-c1b0ccd77fa4" xmlns:ns3="aa7a7924-1dcd-42b6-a8b8-42bcd5a9dc03" targetNamespace="http://schemas.microsoft.com/office/2006/metadata/properties" ma:root="true" ma:fieldsID="6d9790a49b14964c9cc801ec3f4ff279" ns2:_="" ns3:_="">
    <xsd:import namespace="65a2a540-e2c7-4c6c-acc7-c1b0ccd77fa4"/>
    <xsd:import namespace="aa7a7924-1dcd-42b6-a8b8-42bcd5a9dc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2a540-e2c7-4c6c-acc7-c1b0ccd77f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7a7924-1dcd-42b6-a8b8-42bcd5a9dc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740CD2-01E8-405C-B550-B9B238FF22B0}">
  <ds:schemaRefs>
    <ds:schemaRef ds:uri="http://schemas.microsoft.com/office/2006/metadata/properties"/>
    <ds:schemaRef ds:uri="http://schemas.microsoft.com/office/infopath/2007/PartnerControls"/>
    <ds:schemaRef ds:uri="65a2a540-e2c7-4c6c-acc7-c1b0ccd77fa4"/>
  </ds:schemaRefs>
</ds:datastoreItem>
</file>

<file path=customXml/itemProps2.xml><?xml version="1.0" encoding="utf-8"?>
<ds:datastoreItem xmlns:ds="http://schemas.openxmlformats.org/officeDocument/2006/customXml" ds:itemID="{36159C42-F20F-49B9-B97D-98666B947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2a540-e2c7-4c6c-acc7-c1b0ccd77fa4"/>
    <ds:schemaRef ds:uri="aa7a7924-1dcd-42b6-a8b8-42bcd5a9d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F5BA55-CD24-4627-9CD8-5FFC65A865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Fee Template</vt:lpstr>
      <vt:lpstr>Custodial Labor Rate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Shahen Halebian</dc:creator>
  <cp:lastModifiedBy>Shahen Halebian</cp:lastModifiedBy>
  <dcterms:created xsi:type="dcterms:W3CDTF">2024-09-24T03:29:32Z</dcterms:created>
  <dcterms:modified xsi:type="dcterms:W3CDTF">2025-01-10T23:53:45Z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0x01010049ACF324F97866459C9E6416F6B9BC37</vt:lpwstr>
  </property>
  <property fmtid="{D5CDD505-2E9C-101B-9397-08002B2CF9AE}" pid="3" name="MediaServiceImageTags">
    <vt:lpwstr/>
  </property>
</Properties>
</file>