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primm\Desktop\Compensation\2025 New Geo Group Rates Jan 2025\"/>
    </mc:Choice>
  </mc:AlternateContent>
  <xr:revisionPtr revIDLastSave="0" documentId="13_ncr:1_{CE4F4B5C-BF61-45A2-82EA-A60D2ADF04D7}" xr6:coauthVersionLast="47" xr6:coauthVersionMax="47" xr10:uidLastSave="{00000000-0000-0000-0000-000000000000}"/>
  <bookViews>
    <workbookView xWindow="-120" yWindow="-120" windowWidth="29040" windowHeight="15720" tabRatio="639" xr2:uid="{00000000-000D-0000-FFFF-FFFF00000000}"/>
  </bookViews>
  <sheets>
    <sheet name="2025 ANR CT Structures" sheetId="13" r:id="rId1"/>
    <sheet name="Job Titles" sheetId="19" r:id="rId2"/>
  </sheets>
  <definedNames>
    <definedName name="_xlnm._FilterDatabase" localSheetId="0" hidden="1">'2025 ANR CT Structures'!$A$96:$T$113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94" i="13" l="1"/>
  <c r="Z94" i="13" s="1"/>
  <c r="AB93" i="13"/>
  <c r="AB92" i="13"/>
  <c r="Z92" i="13" s="1"/>
  <c r="AB91" i="13"/>
  <c r="Z91" i="13" s="1"/>
  <c r="AB90" i="13"/>
  <c r="Z90" i="13" s="1"/>
  <c r="AB89" i="13"/>
  <c r="Z89" i="13" s="1"/>
  <c r="AB88" i="13"/>
  <c r="Z88" i="13" s="1"/>
  <c r="AB87" i="13"/>
  <c r="Z87" i="13" s="1"/>
  <c r="AB86" i="13"/>
  <c r="AB85" i="13"/>
  <c r="Z85" i="13" s="1"/>
  <c r="AB84" i="13"/>
  <c r="Z84" i="13" s="1"/>
  <c r="AB83" i="13"/>
  <c r="Z83" i="13" s="1"/>
  <c r="AB82" i="13"/>
  <c r="AB81" i="13"/>
  <c r="Z81" i="13" s="1"/>
  <c r="AB80" i="13"/>
  <c r="Z80" i="13"/>
  <c r="AB79" i="13"/>
  <c r="X94" i="13"/>
  <c r="V94" i="13" s="1"/>
  <c r="X93" i="13"/>
  <c r="X92" i="13"/>
  <c r="V92" i="13" s="1"/>
  <c r="X91" i="13"/>
  <c r="V91" i="13" s="1"/>
  <c r="X90" i="13"/>
  <c r="V90" i="13" s="1"/>
  <c r="X89" i="13"/>
  <c r="V89" i="13" s="1"/>
  <c r="X88" i="13"/>
  <c r="V88" i="13" s="1"/>
  <c r="X87" i="13"/>
  <c r="V87" i="13" s="1"/>
  <c r="X86" i="13"/>
  <c r="V86" i="13" s="1"/>
  <c r="X85" i="13"/>
  <c r="V85" i="13" s="1"/>
  <c r="X84" i="13"/>
  <c r="V84" i="13" s="1"/>
  <c r="X83" i="13"/>
  <c r="V83" i="13" s="1"/>
  <c r="X82" i="13"/>
  <c r="V82" i="13" s="1"/>
  <c r="X81" i="13"/>
  <c r="V81" i="13" s="1"/>
  <c r="X80" i="13"/>
  <c r="V80" i="13" s="1"/>
  <c r="X79" i="13"/>
  <c r="V79" i="13" s="1"/>
  <c r="P94" i="13"/>
  <c r="N94" i="13" s="1"/>
  <c r="P93" i="13"/>
  <c r="P92" i="13"/>
  <c r="N92" i="13" s="1"/>
  <c r="P91" i="13"/>
  <c r="N91" i="13" s="1"/>
  <c r="P90" i="13"/>
  <c r="N90" i="13" s="1"/>
  <c r="P89" i="13"/>
  <c r="N89" i="13" s="1"/>
  <c r="P88" i="13"/>
  <c r="N88" i="13" s="1"/>
  <c r="P87" i="13"/>
  <c r="N87" i="13" s="1"/>
  <c r="P86" i="13"/>
  <c r="N86" i="13" s="1"/>
  <c r="P85" i="13"/>
  <c r="N85" i="13" s="1"/>
  <c r="P84" i="13"/>
  <c r="N84" i="13" s="1"/>
  <c r="P83" i="13"/>
  <c r="N83" i="13" s="1"/>
  <c r="P82" i="13"/>
  <c r="N82" i="13" s="1"/>
  <c r="P81" i="13"/>
  <c r="N81" i="13" s="1"/>
  <c r="P80" i="13"/>
  <c r="N80" i="13" s="1"/>
  <c r="P79" i="13"/>
  <c r="N79" i="13" s="1"/>
  <c r="L94" i="13"/>
  <c r="J94" i="13" s="1"/>
  <c r="L93" i="13"/>
  <c r="L92" i="13"/>
  <c r="J92" i="13" s="1"/>
  <c r="L91" i="13"/>
  <c r="J91" i="13" s="1"/>
  <c r="L90" i="13"/>
  <c r="J90" i="13" s="1"/>
  <c r="L89" i="13"/>
  <c r="J89" i="13" s="1"/>
  <c r="L88" i="13"/>
  <c r="J88" i="13" s="1"/>
  <c r="L87" i="13"/>
  <c r="J87" i="13" s="1"/>
  <c r="L86" i="13"/>
  <c r="J86" i="13" s="1"/>
  <c r="L85" i="13"/>
  <c r="J85" i="13"/>
  <c r="L84" i="13"/>
  <c r="J84" i="13" s="1"/>
  <c r="L83" i="13"/>
  <c r="J83" i="13" s="1"/>
  <c r="L82" i="13"/>
  <c r="J82" i="13" s="1"/>
  <c r="L81" i="13"/>
  <c r="J81" i="13" s="1"/>
  <c r="L80" i="13"/>
  <c r="J80" i="13" s="1"/>
  <c r="L79" i="13"/>
  <c r="J79" i="13" s="1"/>
  <c r="H94" i="13"/>
  <c r="F94" i="13" s="1"/>
  <c r="H93" i="13"/>
  <c r="F93" i="13" s="1"/>
  <c r="H92" i="13"/>
  <c r="F92" i="13" s="1"/>
  <c r="H91" i="13"/>
  <c r="F91" i="13" s="1"/>
  <c r="H90" i="13"/>
  <c r="F90" i="13" s="1"/>
  <c r="H89" i="13"/>
  <c r="F89" i="13" s="1"/>
  <c r="H88" i="13"/>
  <c r="F88" i="13" s="1"/>
  <c r="H87" i="13"/>
  <c r="F87" i="13" s="1"/>
  <c r="H86" i="13"/>
  <c r="F86" i="13" s="1"/>
  <c r="H85" i="13"/>
  <c r="F85" i="13" s="1"/>
  <c r="H84" i="13"/>
  <c r="H83" i="13"/>
  <c r="F83" i="13" s="1"/>
  <c r="H82" i="13"/>
  <c r="F82" i="13" s="1"/>
  <c r="H81" i="13"/>
  <c r="F81" i="13" s="1"/>
  <c r="H80" i="13"/>
  <c r="F80" i="13" s="1"/>
  <c r="H79" i="13"/>
  <c r="F79" i="13" s="1"/>
  <c r="D94" i="13"/>
  <c r="B94" i="13" s="1"/>
  <c r="D93" i="13"/>
  <c r="B93" i="13" s="1"/>
  <c r="D92" i="13"/>
  <c r="D91" i="13"/>
  <c r="B91" i="13" s="1"/>
  <c r="D90" i="13"/>
  <c r="B90" i="13" s="1"/>
  <c r="D89" i="13"/>
  <c r="D88" i="13"/>
  <c r="B88" i="13" s="1"/>
  <c r="D87" i="13"/>
  <c r="B87" i="13" s="1"/>
  <c r="D86" i="13"/>
  <c r="B86" i="13" s="1"/>
  <c r="D85" i="13"/>
  <c r="B85" i="13" s="1"/>
  <c r="D84" i="13"/>
  <c r="B84" i="13" s="1"/>
  <c r="D83" i="13"/>
  <c r="B83" i="13" s="1"/>
  <c r="D82" i="13"/>
  <c r="B82" i="13" s="1"/>
  <c r="D81" i="13"/>
  <c r="B81" i="13" s="1"/>
  <c r="D80" i="13"/>
  <c r="B80" i="13" s="1"/>
  <c r="D79" i="13"/>
  <c r="B79" i="13" s="1"/>
  <c r="T56" i="13"/>
  <c r="S56" i="13"/>
  <c r="R56" i="13"/>
  <c r="P56" i="13"/>
  <c r="O56" i="13"/>
  <c r="N56" i="13"/>
  <c r="L56" i="13"/>
  <c r="K56" i="13"/>
  <c r="J56" i="13"/>
  <c r="H56" i="13"/>
  <c r="G56" i="13"/>
  <c r="F56" i="13"/>
  <c r="D56" i="13"/>
  <c r="C56" i="13"/>
  <c r="B56" i="13"/>
  <c r="T55" i="13"/>
  <c r="S55" i="13"/>
  <c r="R55" i="13"/>
  <c r="P55" i="13"/>
  <c r="O55" i="13"/>
  <c r="N55" i="13"/>
  <c r="L55" i="13"/>
  <c r="K55" i="13"/>
  <c r="J55" i="13"/>
  <c r="H55" i="13"/>
  <c r="G55" i="13"/>
  <c r="F55" i="13"/>
  <c r="D55" i="13"/>
  <c r="B55" i="13"/>
  <c r="T54" i="13"/>
  <c r="S54" i="13"/>
  <c r="R54" i="13"/>
  <c r="P54" i="13"/>
  <c r="O54" i="13"/>
  <c r="N54" i="13"/>
  <c r="L54" i="13"/>
  <c r="K54" i="13"/>
  <c r="J54" i="13"/>
  <c r="H54" i="13"/>
  <c r="G54" i="13"/>
  <c r="F54" i="13"/>
  <c r="D54" i="13"/>
  <c r="B54" i="13"/>
  <c r="T53" i="13"/>
  <c r="S53" i="13"/>
  <c r="R53" i="13"/>
  <c r="P53" i="13"/>
  <c r="O53" i="13"/>
  <c r="N53" i="13"/>
  <c r="L53" i="13"/>
  <c r="K53" i="13"/>
  <c r="J53" i="13"/>
  <c r="H53" i="13"/>
  <c r="G53" i="13"/>
  <c r="F53" i="13"/>
  <c r="D53" i="13"/>
  <c r="B53" i="13"/>
  <c r="T52" i="13"/>
  <c r="S52" i="13"/>
  <c r="R52" i="13"/>
  <c r="P52" i="13"/>
  <c r="O52" i="13"/>
  <c r="N52" i="13"/>
  <c r="L52" i="13"/>
  <c r="J52" i="13"/>
  <c r="H52" i="13"/>
  <c r="G52" i="13"/>
  <c r="F52" i="13"/>
  <c r="D52" i="13"/>
  <c r="C52" i="13"/>
  <c r="B52" i="13"/>
  <c r="T51" i="13"/>
  <c r="S51" i="13"/>
  <c r="R51" i="13"/>
  <c r="P51" i="13"/>
  <c r="O51" i="13"/>
  <c r="N51" i="13"/>
  <c r="L51" i="13"/>
  <c r="K51" i="13"/>
  <c r="J51" i="13"/>
  <c r="H51" i="13"/>
  <c r="F51" i="13"/>
  <c r="D51" i="13"/>
  <c r="B51" i="13"/>
  <c r="T50" i="13"/>
  <c r="S50" i="13"/>
  <c r="R50" i="13"/>
  <c r="P50" i="13"/>
  <c r="O50" i="13"/>
  <c r="N50" i="13"/>
  <c r="L50" i="13"/>
  <c r="K50" i="13"/>
  <c r="J50" i="13"/>
  <c r="H50" i="13"/>
  <c r="G50" i="13"/>
  <c r="F50" i="13"/>
  <c r="D50" i="13"/>
  <c r="C50" i="13"/>
  <c r="B50" i="13"/>
  <c r="T49" i="13"/>
  <c r="S49" i="13"/>
  <c r="R49" i="13"/>
  <c r="P49" i="13"/>
  <c r="O49" i="13"/>
  <c r="N49" i="13"/>
  <c r="L49" i="13"/>
  <c r="K49" i="13"/>
  <c r="J49" i="13"/>
  <c r="H49" i="13"/>
  <c r="G49" i="13"/>
  <c r="F49" i="13"/>
  <c r="D49" i="13"/>
  <c r="C49" i="13"/>
  <c r="B49" i="13"/>
  <c r="T48" i="13"/>
  <c r="S48" i="13"/>
  <c r="R48" i="13"/>
  <c r="P48" i="13"/>
  <c r="O48" i="13"/>
  <c r="N48" i="13"/>
  <c r="L48" i="13"/>
  <c r="K48" i="13"/>
  <c r="J48" i="13"/>
  <c r="H48" i="13"/>
  <c r="G48" i="13"/>
  <c r="F48" i="13"/>
  <c r="D48" i="13"/>
  <c r="C48" i="13"/>
  <c r="B48" i="13"/>
  <c r="T47" i="13"/>
  <c r="S47" i="13"/>
  <c r="R47" i="13"/>
  <c r="P47" i="13"/>
  <c r="O47" i="13"/>
  <c r="N47" i="13"/>
  <c r="L47" i="13"/>
  <c r="K47" i="13"/>
  <c r="J47" i="13"/>
  <c r="H47" i="13"/>
  <c r="F47" i="13"/>
  <c r="D47" i="13"/>
  <c r="C47" i="13"/>
  <c r="B47" i="13"/>
  <c r="T46" i="13"/>
  <c r="S46" i="13"/>
  <c r="R46" i="13"/>
  <c r="P46" i="13"/>
  <c r="O46" i="13"/>
  <c r="N46" i="13"/>
  <c r="L46" i="13"/>
  <c r="K46" i="13"/>
  <c r="J46" i="13"/>
  <c r="H46" i="13"/>
  <c r="G46" i="13"/>
  <c r="F46" i="13"/>
  <c r="D46" i="13"/>
  <c r="C46" i="13"/>
  <c r="B46" i="13"/>
  <c r="T45" i="13"/>
  <c r="S45" i="13"/>
  <c r="R45" i="13"/>
  <c r="P45" i="13"/>
  <c r="O45" i="13"/>
  <c r="N45" i="13"/>
  <c r="L45" i="13"/>
  <c r="K45" i="13"/>
  <c r="J45" i="13"/>
  <c r="H45" i="13"/>
  <c r="G45" i="13"/>
  <c r="F45" i="13"/>
  <c r="D45" i="13"/>
  <c r="C45" i="13"/>
  <c r="B45" i="13"/>
  <c r="T44" i="13"/>
  <c r="S44" i="13"/>
  <c r="R44" i="13"/>
  <c r="P44" i="13"/>
  <c r="O44" i="13"/>
  <c r="N44" i="13"/>
  <c r="L44" i="13"/>
  <c r="K44" i="13"/>
  <c r="J44" i="13"/>
  <c r="H44" i="13"/>
  <c r="G44" i="13"/>
  <c r="F44" i="13"/>
  <c r="D44" i="13"/>
  <c r="C44" i="13"/>
  <c r="B44" i="13"/>
  <c r="T43" i="13"/>
  <c r="S43" i="13"/>
  <c r="R43" i="13"/>
  <c r="P43" i="13"/>
  <c r="O43" i="13"/>
  <c r="N43" i="13"/>
  <c r="L43" i="13"/>
  <c r="K43" i="13"/>
  <c r="J43" i="13"/>
  <c r="H43" i="13"/>
  <c r="G43" i="13"/>
  <c r="F43" i="13"/>
  <c r="D43" i="13"/>
  <c r="C43" i="13"/>
  <c r="B43" i="13"/>
  <c r="T42" i="13"/>
  <c r="S42" i="13"/>
  <c r="R42" i="13"/>
  <c r="P42" i="13"/>
  <c r="O42" i="13"/>
  <c r="N42" i="13"/>
  <c r="L42" i="13"/>
  <c r="J42" i="13"/>
  <c r="H42" i="13"/>
  <c r="F42" i="13"/>
  <c r="D42" i="13"/>
  <c r="B42" i="13"/>
  <c r="B89" i="13" l="1"/>
  <c r="Z82" i="13"/>
  <c r="B92" i="13"/>
  <c r="F84" i="13"/>
  <c r="J93" i="13"/>
  <c r="N93" i="13"/>
  <c r="V93" i="13"/>
  <c r="Z86" i="13"/>
  <c r="Z93" i="13"/>
  <c r="Z79" i="13"/>
</calcChain>
</file>

<file path=xl/sharedStrings.xml><?xml version="1.0" encoding="utf-8"?>
<sst xmlns="http://schemas.openxmlformats.org/spreadsheetml/2006/main" count="329" uniqueCount="175">
  <si>
    <t>Grade</t>
  </si>
  <si>
    <t>Min</t>
  </si>
  <si>
    <t>Mid</t>
  </si>
  <si>
    <t>Max</t>
  </si>
  <si>
    <t>Colusa County</t>
  </si>
  <si>
    <t>Fresno Madera MCP HQ, KARE, Westside REC</t>
  </si>
  <si>
    <t>Orange County</t>
  </si>
  <si>
    <t xml:space="preserve">Monterey County </t>
  </si>
  <si>
    <t>Alameda County (NPI)</t>
  </si>
  <si>
    <t xml:space="preserve">Marin County </t>
  </si>
  <si>
    <t>Glenn County</t>
  </si>
  <si>
    <t>Kings County</t>
  </si>
  <si>
    <t xml:space="preserve">South Coast REC </t>
  </si>
  <si>
    <t xml:space="preserve">Los Angeles County </t>
  </si>
  <si>
    <t>Contra Costa County</t>
  </si>
  <si>
    <t>San Mateo County</t>
  </si>
  <si>
    <t>Humboldt/Del Norte County</t>
  </si>
  <si>
    <t>Sierra Foothill REC</t>
  </si>
  <si>
    <t>Ventura County and Hansen REC</t>
  </si>
  <si>
    <t>Sonoma County</t>
  </si>
  <si>
    <t>San Francisco County</t>
  </si>
  <si>
    <t>Lake County</t>
  </si>
  <si>
    <t>Sutter County/Yuba City MCP HQ</t>
  </si>
  <si>
    <t xml:space="preserve">Davis Based Units </t>
  </si>
  <si>
    <t>Napa County</t>
  </si>
  <si>
    <t>Santa Clara County</t>
  </si>
  <si>
    <t>Mendocino County, Hopland REC</t>
  </si>
  <si>
    <t>Imperial County and Desert REC</t>
  </si>
  <si>
    <t>Sac/Woodland/Solano MCP HQ</t>
  </si>
  <si>
    <t>Santa Barbara/San Luis Obisbo County</t>
  </si>
  <si>
    <t>San Benito County</t>
  </si>
  <si>
    <t xml:space="preserve">Tehama County </t>
  </si>
  <si>
    <t>Inyo/Mono - Bishop</t>
  </si>
  <si>
    <t>San Bernardino County</t>
  </si>
  <si>
    <t>Butte County</t>
  </si>
  <si>
    <t>Lassen/Plumas/Sierra - Susanville</t>
  </si>
  <si>
    <t>Riverside County</t>
  </si>
  <si>
    <t xml:space="preserve">Modoc County </t>
  </si>
  <si>
    <t>Siskiyou County, Intermountain REC</t>
  </si>
  <si>
    <t>Kern County</t>
  </si>
  <si>
    <t>Modesto - Stanislaus County</t>
  </si>
  <si>
    <t>San Diego County</t>
  </si>
  <si>
    <t>Tulare County, Lindcove REC</t>
  </si>
  <si>
    <t>Santa Cruz County</t>
  </si>
  <si>
    <t xml:space="preserve">Merced County </t>
  </si>
  <si>
    <t xml:space="preserve">Central Sierra MCP - Eldorado County </t>
  </si>
  <si>
    <t>Mariposa County</t>
  </si>
  <si>
    <t>Placer Nevada County</t>
  </si>
  <si>
    <t xml:space="preserve">Shasta/Trinity County </t>
  </si>
  <si>
    <t xml:space="preserve">San Joaquin County </t>
  </si>
  <si>
    <t>Tehama County</t>
  </si>
  <si>
    <t>Modoc County</t>
  </si>
  <si>
    <t>Shasta/Trinity County</t>
  </si>
  <si>
    <t>San Joaquin County</t>
  </si>
  <si>
    <t>Santa Barbara County</t>
  </si>
  <si>
    <t>Monterey County</t>
  </si>
  <si>
    <t>Los Angeles County</t>
  </si>
  <si>
    <t>Alameda County</t>
  </si>
  <si>
    <t>ANR CAREER TRACKS SALARY STRUCTURES BY GEOGRAPHIC GROUP
PROPOSED UPDATES EFFECTIVE OCTOBER 1, 2015</t>
  </si>
  <si>
    <t>CT GROUP 1 (100 % NATL)</t>
  </si>
  <si>
    <t>CT GROUP 2 (105% NATL)</t>
  </si>
  <si>
    <t>CT GROUP 3 (110% NATL)</t>
  </si>
  <si>
    <t>CT GROUP 4 (115% NATL)</t>
  </si>
  <si>
    <t>CT Group 5 (120% NATL)</t>
  </si>
  <si>
    <t>Marin County (from Group 4)</t>
  </si>
  <si>
    <t>San Francisco County (from Group 4)</t>
  </si>
  <si>
    <t>San Mateo County (from Group 4)</t>
  </si>
  <si>
    <t>Santa Clara County (from Group 4)</t>
  </si>
  <si>
    <t>San Luis Obsipo County</t>
  </si>
  <si>
    <t>Davis Based Units (from Group 2)</t>
  </si>
  <si>
    <t>Merced County</t>
  </si>
  <si>
    <t>Riverside County (from Group 2)</t>
  </si>
  <si>
    <t>San Diego County (from Group 2)</t>
  </si>
  <si>
    <t>San Bernardino County (from Group 2)</t>
  </si>
  <si>
    <t>Sac/Woodland/Solano MCP HQ 
(from Group 2)</t>
  </si>
  <si>
    <t>ANR CAREER TRACKS SALARY STRUCTURES BY GEOGRAPHIC GROUP
PROPOSED UPDATES EFFECTIVE JULY 1, 2016</t>
  </si>
  <si>
    <t>Mid (highlighted cells forced to match calc MidPt)</t>
  </si>
  <si>
    <t>CT Group 6 (125% NATL)</t>
  </si>
  <si>
    <t>CT Group 7 (130% NATL)</t>
  </si>
  <si>
    <t>ANR LOCATIONS BY GEOGRAPHIC GROUP (Recommended change for those in tan)</t>
  </si>
  <si>
    <t>Job Title</t>
  </si>
  <si>
    <t>ANR CAREER TRACKS SALARY STRUCTURES BY GEOGRAPHIC GROUP
EFFECTIVE JANUARY 1, 2025</t>
  </si>
  <si>
    <t>CMTY EDUC SPEC 2</t>
  </si>
  <si>
    <t>FAC PROJECT MGT SPEC 3</t>
  </si>
  <si>
    <t>EHS SPEC 3</t>
  </si>
  <si>
    <t>CUSTODIAL SUPV 1</t>
  </si>
  <si>
    <t>CMTY EDUC SPEC 4</t>
  </si>
  <si>
    <t>CMTY EDUC SPEC 3</t>
  </si>
  <si>
    <t>EVENTS SPEC 2</t>
  </si>
  <si>
    <t>ACAD HR ANL 2</t>
  </si>
  <si>
    <t>TRAINER 3</t>
  </si>
  <si>
    <t>PROJECT POLICY ANL 3</t>
  </si>
  <si>
    <t>SURVEY RESEARCHER 3</t>
  </si>
  <si>
    <t>RSCH DATA ANL 3</t>
  </si>
  <si>
    <t>ADMIN MGR 1</t>
  </si>
  <si>
    <t>APPLICATIONS PROGR 3</t>
  </si>
  <si>
    <t>RSCH ADM 4</t>
  </si>
  <si>
    <t>CMTY EDUC SUPV 1</t>
  </si>
  <si>
    <t>CMTY EDUC SUPV 2</t>
  </si>
  <si>
    <t>PROJECT POLICY ANL 4</t>
  </si>
  <si>
    <t>WRITER EDITOR 4</t>
  </si>
  <si>
    <t>FINANCIAL SVC ANL 2</t>
  </si>
  <si>
    <t>AGRICULTURE SUPV 2</t>
  </si>
  <si>
    <t>ADMIN OFCR 4</t>
  </si>
  <si>
    <t>COMM SPEC 3</t>
  </si>
  <si>
    <t>HR GENERALIST 2</t>
  </si>
  <si>
    <t>FUNDRAISER 4</t>
  </si>
  <si>
    <t>RSCH ADM 3</t>
  </si>
  <si>
    <t>FINANCIAL ANL 4</t>
  </si>
  <si>
    <t>BROADCAST COMM SPEC 3</t>
  </si>
  <si>
    <t>PAYROLL ANL 2</t>
  </si>
  <si>
    <t>WRITER EDITOR 3</t>
  </si>
  <si>
    <t>CMTY EDUC MGR 1</t>
  </si>
  <si>
    <t>EHS SPEC 1 NEX</t>
  </si>
  <si>
    <t>CMTY EDUC SPEC 1</t>
  </si>
  <si>
    <t>INFO SYS ANL 2</t>
  </si>
  <si>
    <t>FINANCIAL ANL 2</t>
  </si>
  <si>
    <t>MEDIA COMM SPEC 2</t>
  </si>
  <si>
    <t>FUNDRAISER 2 NEX</t>
  </si>
  <si>
    <t>GEOGRAPHIC INFO SYS SUPV 2</t>
  </si>
  <si>
    <t>FUNDRAISER 3</t>
  </si>
  <si>
    <t>FINANCIAL ANL 5</t>
  </si>
  <si>
    <t>ENTERPRISE RISK MGT ANL 3</t>
  </si>
  <si>
    <t>ADMIN OFCR 3</t>
  </si>
  <si>
    <t>APPLICATIONS PROGR 4</t>
  </si>
  <si>
    <t>ENTERPRISE RISK MGT ANL 4</t>
  </si>
  <si>
    <t>CONTRACT ADM 3</t>
  </si>
  <si>
    <t>ACAD HR ANL 3</t>
  </si>
  <si>
    <t>BROADCAST COMM SPEC 2</t>
  </si>
  <si>
    <t>EHS MGR 1</t>
  </si>
  <si>
    <t>ACAD HR MGR 1</t>
  </si>
  <si>
    <t>MARKETING SPEC 4</t>
  </si>
  <si>
    <t>PHYS PLT MECH 2</t>
  </si>
  <si>
    <t>WRITTEN COMM SUPV 2</t>
  </si>
  <si>
    <t>FAC PROJECT MGT SPEC 2</t>
  </si>
  <si>
    <t>APPLICATIONS PRG SUPV 2</t>
  </si>
  <si>
    <t>CONTRACTS AND GRANTS MGR 1</t>
  </si>
  <si>
    <t>ACCOUNTING MGR 1</t>
  </si>
  <si>
    <t>DATA SYS ANL 2</t>
  </si>
  <si>
    <t>PROJECT POLICY ANL 2</t>
  </si>
  <si>
    <t>EXEC AST 4</t>
  </si>
  <si>
    <t>FINANCIAL SVC MGR 2</t>
  </si>
  <si>
    <t>ALUMNI EXTERNAL REL MGR 1</t>
  </si>
  <si>
    <t>RSCH DATA ANL 2</t>
  </si>
  <si>
    <t>AGRICULTURE SUPV 1</t>
  </si>
  <si>
    <t>MEDIA COMM SPEC 1</t>
  </si>
  <si>
    <t>FINANCIAL ANL MGR 1</t>
  </si>
  <si>
    <t>FINANCIAL SVC MGR 1</t>
  </si>
  <si>
    <t>EMPLOYEE REL REPR 4</t>
  </si>
  <si>
    <t>PROJECT POLICY ANL MGR 1</t>
  </si>
  <si>
    <t>COMM AND NETWORK TCHL ANL 3</t>
  </si>
  <si>
    <t>PAYROLL MGR 1</t>
  </si>
  <si>
    <t>AGRICULTURE MGR 1</t>
  </si>
  <si>
    <t>ACAD HR SUPV 2</t>
  </si>
  <si>
    <t>FINANCIAL ANL 3</t>
  </si>
  <si>
    <t>EXEC AST 3</t>
  </si>
  <si>
    <t>GEN ACCOUNTANT 3</t>
  </si>
  <si>
    <t>HR SUPV 2</t>
  </si>
  <si>
    <t>EMPLOYEE REL REPR 3</t>
  </si>
  <si>
    <t>GEOGRAPHIC INFO SYS PROGR 2</t>
  </si>
  <si>
    <t>EEO REPR 3</t>
  </si>
  <si>
    <t>FAC MGT SPEC 3</t>
  </si>
  <si>
    <t>DIGITAL COMM SPEC 4</t>
  </si>
  <si>
    <t>UC ANR Commonly Used Titles and Salary Grades</t>
  </si>
  <si>
    <t>Salary Grade</t>
  </si>
  <si>
    <t>ACCOUNTING SUPV 2</t>
  </si>
  <si>
    <t>BUS SYS ANALYST 4</t>
  </si>
  <si>
    <t>EVENTS SUPV 2</t>
  </si>
  <si>
    <t>FINANCIAL ANALYST 2</t>
  </si>
  <si>
    <t>FINANCIAL SVC SUPV 1</t>
  </si>
  <si>
    <t>PUBL EDUC SPEC 3</t>
  </si>
  <si>
    <t>SKLD CRAFTS AND TRADES MGR 1</t>
  </si>
  <si>
    <t>SKLD CRAFTS AND TRADES SUPV 2</t>
  </si>
  <si>
    <t>SYS ADM 2</t>
  </si>
  <si>
    <t>TCHL PROJECT MGT PROFL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</si>
</sst>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000000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">
    <xf numFmtId="0" fontId="0" fillId="0" borderId="0"/>
    <xf numFmtId="0" fontId="1" fillId="2" borderId="0"/>
    <xf numFmtId="0" fontId="3" fillId="2" borderId="0"/>
    <xf numFmtId="9" fontId="1" fillId="2" borderId="0" applyFont="0" applyFill="0" applyBorder="0" applyAlignment="0" applyProtection="0"/>
    <xf numFmtId="0" fontId="1" fillId="2" borderId="0"/>
    <xf numFmtId="0" fontId="6" fillId="2" borderId="0"/>
    <xf numFmtId="0" fontId="1" fillId="2" borderId="0"/>
    <xf numFmtId="0" fontId="6" fillId="2" borderId="0"/>
    <xf numFmtId="0" fontId="1" fillId="2" borderId="0"/>
    <xf numFmtId="9" fontId="1" fillId="2" borderId="0" applyFont="0" applyFill="0" applyBorder="0" applyAlignment="0" applyProtection="0"/>
    <xf numFmtId="43" fontId="1" fillId="2" borderId="0" applyFont="0" applyFill="0" applyBorder="0" applyAlignment="0" applyProtection="0"/>
    <xf numFmtId="0" fontId="1" fillId="2" borderId="0"/>
  </cellStyleXfs>
  <cellXfs count="117">
    <xf numFmtId="0" fontId="0" fillId="0" borderId="0" xfId="0"/>
    <xf numFmtId="6" fontId="5" fillId="2" borderId="1" xfId="8" applyNumberFormat="1" applyFont="1" applyBorder="1" applyAlignment="1">
      <alignment horizontal="center" wrapText="1"/>
    </xf>
    <xf numFmtId="164" fontId="1" fillId="2" borderId="1" xfId="1" applyNumberFormat="1" applyBorder="1" applyAlignment="1">
      <alignment horizontal="center"/>
    </xf>
    <xf numFmtId="164" fontId="1" fillId="2" borderId="6" xfId="1" applyNumberFormat="1" applyBorder="1" applyAlignment="1">
      <alignment horizontal="center"/>
    </xf>
    <xf numFmtId="6" fontId="5" fillId="2" borderId="6" xfId="8" applyNumberFormat="1" applyFont="1" applyBorder="1" applyAlignment="1">
      <alignment horizontal="center" wrapText="1"/>
    </xf>
    <xf numFmtId="6" fontId="6" fillId="2" borderId="1" xfId="8" applyNumberFormat="1" applyFont="1" applyBorder="1" applyAlignment="1">
      <alignment horizontal="center" wrapText="1" readingOrder="1"/>
    </xf>
    <xf numFmtId="6" fontId="6" fillId="2" borderId="6" xfId="8" applyNumberFormat="1" applyFont="1" applyBorder="1" applyAlignment="1">
      <alignment horizontal="center" wrapText="1" readingOrder="1"/>
    </xf>
    <xf numFmtId="0" fontId="1" fillId="2" borderId="16" xfId="1" applyBorder="1" applyAlignment="1">
      <alignment horizontal="center"/>
    </xf>
    <xf numFmtId="6" fontId="1" fillId="2" borderId="1" xfId="1" applyNumberFormat="1" applyBorder="1" applyAlignment="1">
      <alignment horizontal="center"/>
    </xf>
    <xf numFmtId="0" fontId="8" fillId="2" borderId="0" xfId="1" applyFont="1" applyAlignment="1">
      <alignment horizontal="center" vertical="center"/>
    </xf>
    <xf numFmtId="0" fontId="10" fillId="2" borderId="0" xfId="1" applyFont="1" applyAlignment="1">
      <alignment horizontal="center" vertical="center"/>
    </xf>
    <xf numFmtId="0" fontId="1" fillId="6" borderId="16" xfId="1" applyFill="1" applyBorder="1" applyAlignment="1">
      <alignment horizontal="center" vertical="center" wrapText="1"/>
    </xf>
    <xf numFmtId="164" fontId="1" fillId="6" borderId="1" xfId="1" applyNumberFormat="1" applyFill="1" applyBorder="1" applyAlignment="1">
      <alignment horizontal="center" vertical="center" wrapText="1"/>
    </xf>
    <xf numFmtId="164" fontId="1" fillId="6" borderId="17" xfId="1" applyNumberFormat="1" applyFill="1" applyBorder="1" applyAlignment="1">
      <alignment horizontal="center" vertical="center" wrapText="1"/>
    </xf>
    <xf numFmtId="0" fontId="1" fillId="6" borderId="21" xfId="1" applyFill="1" applyBorder="1" applyAlignment="1">
      <alignment horizontal="center" vertical="center" wrapText="1"/>
    </xf>
    <xf numFmtId="164" fontId="1" fillId="6" borderId="18" xfId="1" applyNumberFormat="1" applyFill="1" applyBorder="1" applyAlignment="1">
      <alignment horizontal="center" vertical="center" wrapText="1"/>
    </xf>
    <xf numFmtId="164" fontId="1" fillId="6" borderId="19" xfId="1" applyNumberFormat="1" applyFill="1" applyBorder="1" applyAlignment="1">
      <alignment horizontal="center" vertical="center" wrapText="1"/>
    </xf>
    <xf numFmtId="0" fontId="1" fillId="2" borderId="0" xfId="1" applyAlignment="1">
      <alignment horizontal="center" vertical="center" wrapText="1"/>
    </xf>
    <xf numFmtId="6" fontId="1" fillId="2" borderId="17" xfId="1" applyNumberFormat="1" applyBorder="1" applyAlignment="1">
      <alignment horizontal="center"/>
    </xf>
    <xf numFmtId="0" fontId="1" fillId="2" borderId="0" xfId="1"/>
    <xf numFmtId="0" fontId="1" fillId="2" borderId="0" xfId="1" applyAlignment="1">
      <alignment horizontal="center"/>
    </xf>
    <xf numFmtId="6" fontId="1" fillId="7" borderId="1" xfId="1" applyNumberFormat="1" applyFill="1" applyBorder="1" applyAlignment="1">
      <alignment horizontal="center"/>
    </xf>
    <xf numFmtId="0" fontId="2" fillId="5" borderId="29" xfId="1" applyFont="1" applyFill="1" applyBorder="1" applyAlignment="1">
      <alignment horizontal="center" wrapText="1"/>
    </xf>
    <xf numFmtId="164" fontId="2" fillId="5" borderId="30" xfId="1" applyNumberFormat="1" applyFont="1" applyFill="1" applyBorder="1" applyAlignment="1">
      <alignment horizontal="center" wrapText="1"/>
    </xf>
    <xf numFmtId="164" fontId="2" fillId="5" borderId="31" xfId="1" applyNumberFormat="1" applyFont="1" applyFill="1" applyBorder="1" applyAlignment="1">
      <alignment horizontal="center" wrapText="1"/>
    </xf>
    <xf numFmtId="0" fontId="2" fillId="2" borderId="0" xfId="1" applyFont="1"/>
    <xf numFmtId="5" fontId="0" fillId="2" borderId="1" xfId="10" applyNumberFormat="1" applyFont="1" applyFill="1" applyBorder="1" applyAlignment="1">
      <alignment horizontal="center"/>
    </xf>
    <xf numFmtId="0" fontId="1" fillId="2" borderId="0" xfId="1" applyAlignment="1">
      <alignment horizontal="left"/>
    </xf>
    <xf numFmtId="165" fontId="0" fillId="2" borderId="0" xfId="10" applyNumberFormat="1" applyFont="1" applyBorder="1"/>
    <xf numFmtId="0" fontId="1" fillId="0" borderId="0" xfId="1" applyFill="1"/>
    <xf numFmtId="0" fontId="1" fillId="0" borderId="0" xfId="1" applyFill="1" applyAlignment="1">
      <alignment horizontal="center"/>
    </xf>
    <xf numFmtId="0" fontId="1" fillId="0" borderId="0" xfId="1" applyFill="1" applyAlignment="1">
      <alignment horizontal="left"/>
    </xf>
    <xf numFmtId="164" fontId="1" fillId="0" borderId="1" xfId="1" applyNumberFormat="1" applyFill="1" applyBorder="1" applyAlignment="1">
      <alignment horizontal="center"/>
    </xf>
    <xf numFmtId="6" fontId="6" fillId="0" borderId="1" xfId="8" applyNumberFormat="1" applyFont="1" applyFill="1" applyBorder="1" applyAlignment="1">
      <alignment horizontal="center" wrapText="1" readingOrder="1"/>
    </xf>
    <xf numFmtId="6" fontId="5" fillId="0" borderId="1" xfId="8" applyNumberFormat="1" applyFont="1" applyFill="1" applyBorder="1" applyAlignment="1">
      <alignment horizontal="center" wrapText="1"/>
    </xf>
    <xf numFmtId="0" fontId="1" fillId="0" borderId="21" xfId="1" applyFill="1" applyBorder="1" applyAlignment="1">
      <alignment horizontal="center"/>
    </xf>
    <xf numFmtId="5" fontId="0" fillId="2" borderId="6" xfId="10" applyNumberFormat="1" applyFont="1" applyFill="1" applyBorder="1" applyAlignment="1">
      <alignment horizontal="center"/>
    </xf>
    <xf numFmtId="0" fontId="1" fillId="2" borderId="21" xfId="1" applyBorder="1" applyAlignment="1">
      <alignment horizontal="center"/>
    </xf>
    <xf numFmtId="0" fontId="4" fillId="2" borderId="16" xfId="1" applyFont="1" applyBorder="1" applyAlignment="1">
      <alignment horizontal="center"/>
    </xf>
    <xf numFmtId="0" fontId="4" fillId="2" borderId="0" xfId="1" applyFont="1"/>
    <xf numFmtId="0" fontId="1" fillId="2" borderId="20" xfId="1" applyBorder="1" applyAlignment="1">
      <alignment horizontal="center"/>
    </xf>
    <xf numFmtId="0" fontId="1" fillId="2" borderId="6" xfId="1" applyBorder="1" applyAlignment="1">
      <alignment horizontal="center"/>
    </xf>
    <xf numFmtId="0" fontId="1" fillId="10" borderId="9" xfId="1" applyFill="1" applyBorder="1"/>
    <xf numFmtId="0" fontId="1" fillId="10" borderId="10" xfId="1" applyFill="1" applyBorder="1"/>
    <xf numFmtId="0" fontId="1" fillId="10" borderId="0" xfId="1" applyFill="1"/>
    <xf numFmtId="0" fontId="1" fillId="10" borderId="0" xfId="1" applyFill="1" applyAlignment="1">
      <alignment horizontal="center"/>
    </xf>
    <xf numFmtId="0" fontId="1" fillId="10" borderId="0" xfId="1" applyFill="1" applyAlignment="1">
      <alignment horizontal="left"/>
    </xf>
    <xf numFmtId="0" fontId="1" fillId="9" borderId="0" xfId="1" applyFill="1" applyAlignment="1">
      <alignment horizontal="center"/>
    </xf>
    <xf numFmtId="0" fontId="1" fillId="9" borderId="0" xfId="1" applyFill="1" applyAlignment="1">
      <alignment horizontal="left"/>
    </xf>
    <xf numFmtId="165" fontId="0" fillId="9" borderId="0" xfId="10" applyNumberFormat="1" applyFont="1" applyFill="1" applyBorder="1"/>
    <xf numFmtId="0" fontId="13" fillId="2" borderId="0" xfId="11" applyFont="1" applyAlignment="1">
      <alignment horizontal="left" vertical="top"/>
    </xf>
    <xf numFmtId="0" fontId="14" fillId="2" borderId="0" xfId="11" applyFont="1" applyAlignment="1">
      <alignment horizontal="center" vertical="top"/>
    </xf>
    <xf numFmtId="0" fontId="14" fillId="2" borderId="0" xfId="11" applyFont="1" applyAlignment="1">
      <alignment horizontal="left" vertical="top"/>
    </xf>
    <xf numFmtId="0" fontId="13" fillId="11" borderId="1" xfId="11" applyFont="1" applyFill="1" applyBorder="1" applyAlignment="1">
      <alignment horizontal="center" vertical="center" wrapText="1"/>
    </xf>
    <xf numFmtId="0" fontId="14" fillId="2" borderId="1" xfId="11" applyFont="1" applyBorder="1" applyAlignment="1">
      <alignment horizontal="left"/>
    </xf>
    <xf numFmtId="0" fontId="14" fillId="2" borderId="1" xfId="11" applyFont="1" applyBorder="1" applyAlignment="1">
      <alignment horizontal="center"/>
    </xf>
    <xf numFmtId="0" fontId="14" fillId="2" borderId="1" xfId="11" applyFont="1" applyBorder="1"/>
    <xf numFmtId="0" fontId="14" fillId="12" borderId="1" xfId="11" applyFont="1" applyFill="1" applyBorder="1"/>
    <xf numFmtId="0" fontId="14" fillId="2" borderId="1" xfId="11" applyFont="1" applyBorder="1" applyAlignment="1">
      <alignment horizontal="left" vertical="top"/>
    </xf>
    <xf numFmtId="0" fontId="1" fillId="10" borderId="1" xfId="1" applyFill="1" applyBorder="1" applyAlignment="1">
      <alignment horizontal="left"/>
    </xf>
    <xf numFmtId="0" fontId="1" fillId="10" borderId="1" xfId="1" applyFill="1" applyBorder="1" applyAlignment="1">
      <alignment horizontal="left"/>
    </xf>
    <xf numFmtId="0" fontId="1" fillId="10" borderId="9" xfId="1" applyFill="1" applyBorder="1" applyAlignment="1">
      <alignment horizontal="left"/>
    </xf>
    <xf numFmtId="0" fontId="1" fillId="10" borderId="10" xfId="1" applyFill="1" applyBorder="1" applyAlignment="1">
      <alignment horizontal="left"/>
    </xf>
    <xf numFmtId="0" fontId="1" fillId="9" borderId="9" xfId="1" applyFill="1" applyBorder="1" applyAlignment="1">
      <alignment horizontal="left"/>
    </xf>
    <xf numFmtId="0" fontId="1" fillId="9" borderId="10" xfId="1" applyFill="1" applyBorder="1" applyAlignment="1">
      <alignment horizontal="left"/>
    </xf>
    <xf numFmtId="0" fontId="4" fillId="10" borderId="9" xfId="1" applyFont="1" applyFill="1" applyBorder="1" applyAlignment="1">
      <alignment horizontal="left"/>
    </xf>
    <xf numFmtId="0" fontId="4" fillId="10" borderId="10" xfId="1" applyFont="1" applyFill="1" applyBorder="1" applyAlignment="1">
      <alignment horizontal="left"/>
    </xf>
    <xf numFmtId="0" fontId="1" fillId="10" borderId="11" xfId="1" applyFill="1" applyBorder="1" applyAlignment="1">
      <alignment horizontal="left"/>
    </xf>
    <xf numFmtId="0" fontId="4" fillId="10" borderId="1" xfId="1" applyFont="1" applyFill="1" applyBorder="1" applyAlignment="1">
      <alignment horizontal="left"/>
    </xf>
    <xf numFmtId="0" fontId="1" fillId="0" borderId="18" xfId="1" applyFill="1" applyBorder="1" applyAlignment="1">
      <alignment horizontal="left"/>
    </xf>
    <xf numFmtId="0" fontId="4" fillId="10" borderId="11" xfId="1" applyFont="1" applyFill="1" applyBorder="1" applyAlignment="1">
      <alignment horizontal="left" wrapText="1"/>
    </xf>
    <xf numFmtId="0" fontId="4" fillId="10" borderId="1" xfId="1" applyFont="1" applyFill="1" applyBorder="1" applyAlignment="1">
      <alignment horizontal="left" wrapText="1"/>
    </xf>
    <xf numFmtId="0" fontId="12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9" fillId="3" borderId="9" xfId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0" fontId="4" fillId="10" borderId="11" xfId="1" applyFont="1" applyFill="1" applyBorder="1" applyAlignment="1">
      <alignment horizontal="left"/>
    </xf>
    <xf numFmtId="0" fontId="1" fillId="0" borderId="1" xfId="1" applyFill="1" applyBorder="1" applyAlignment="1">
      <alignment horizontal="left"/>
    </xf>
    <xf numFmtId="0" fontId="1" fillId="10" borderId="10" xfId="4" applyFill="1" applyBorder="1" applyAlignment="1">
      <alignment horizontal="left"/>
    </xf>
    <xf numFmtId="0" fontId="1" fillId="9" borderId="32" xfId="1" applyFill="1" applyBorder="1" applyAlignment="1">
      <alignment horizontal="left"/>
    </xf>
    <xf numFmtId="0" fontId="1" fillId="9" borderId="23" xfId="1" applyFill="1" applyBorder="1" applyAlignment="1">
      <alignment horizontal="left"/>
    </xf>
    <xf numFmtId="0" fontId="1" fillId="10" borderId="18" xfId="1" applyFill="1" applyBorder="1" applyAlignment="1">
      <alignment horizontal="left"/>
    </xf>
    <xf numFmtId="0" fontId="4" fillId="10" borderId="23" xfId="1" applyFont="1" applyFill="1" applyBorder="1" applyAlignment="1">
      <alignment horizontal="left"/>
    </xf>
    <xf numFmtId="0" fontId="1" fillId="2" borderId="2" xfId="1" applyBorder="1" applyAlignment="1">
      <alignment horizontal="center"/>
    </xf>
    <xf numFmtId="0" fontId="1" fillId="2" borderId="3" xfId="1" applyBorder="1" applyAlignment="1">
      <alignment horizontal="center"/>
    </xf>
    <xf numFmtId="0" fontId="1" fillId="2" borderId="4" xfId="1" applyBorder="1" applyAlignment="1">
      <alignment horizontal="center"/>
    </xf>
    <xf numFmtId="0" fontId="11" fillId="8" borderId="32" xfId="1" applyFont="1" applyFill="1" applyBorder="1" applyAlignment="1">
      <alignment horizontal="center" vertical="center" wrapText="1"/>
    </xf>
    <xf numFmtId="0" fontId="11" fillId="8" borderId="23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0" fontId="9" fillId="3" borderId="12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 wrapText="1"/>
    </xf>
    <xf numFmtId="0" fontId="9" fillId="3" borderId="12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1" fillId="4" borderId="2" xfId="1" applyFill="1" applyBorder="1" applyAlignment="1">
      <alignment horizontal="center"/>
    </xf>
    <xf numFmtId="0" fontId="1" fillId="4" borderId="3" xfId="1" applyFill="1" applyBorder="1" applyAlignment="1">
      <alignment horizontal="center"/>
    </xf>
    <xf numFmtId="0" fontId="1" fillId="4" borderId="4" xfId="1" applyFill="1" applyBorder="1" applyAlignment="1">
      <alignment horizontal="center"/>
    </xf>
    <xf numFmtId="0" fontId="1" fillId="4" borderId="2" xfId="1" applyFill="1" applyBorder="1" applyAlignment="1">
      <alignment horizontal="center" wrapText="1"/>
    </xf>
    <xf numFmtId="0" fontId="1" fillId="4" borderId="3" xfId="1" applyFill="1" applyBorder="1" applyAlignment="1">
      <alignment horizontal="center" wrapText="1"/>
    </xf>
    <xf numFmtId="0" fontId="1" fillId="4" borderId="4" xfId="1" applyFill="1" applyBorder="1" applyAlignment="1">
      <alignment horizontal="center" wrapText="1"/>
    </xf>
    <xf numFmtId="0" fontId="1" fillId="2" borderId="24" xfId="1" applyBorder="1" applyAlignment="1">
      <alignment horizontal="center"/>
    </xf>
    <xf numFmtId="0" fontId="1" fillId="2" borderId="25" xfId="1" applyBorder="1" applyAlignment="1">
      <alignment horizontal="center"/>
    </xf>
    <xf numFmtId="0" fontId="1" fillId="2" borderId="26" xfId="1" applyBorder="1" applyAlignment="1">
      <alignment horizontal="center"/>
    </xf>
    <xf numFmtId="0" fontId="7" fillId="6" borderId="7" xfId="1" applyFont="1" applyFill="1" applyBorder="1" applyAlignment="1">
      <alignment horizontal="center" vertical="center" wrapText="1"/>
    </xf>
    <xf numFmtId="0" fontId="7" fillId="6" borderId="8" xfId="1" applyFont="1" applyFill="1" applyBorder="1" applyAlignment="1">
      <alignment horizontal="center" vertical="center" wrapText="1"/>
    </xf>
    <xf numFmtId="0" fontId="9" fillId="6" borderId="27" xfId="1" applyFont="1" applyFill="1" applyBorder="1" applyAlignment="1">
      <alignment horizontal="center" vertical="center"/>
    </xf>
    <xf numFmtId="0" fontId="9" fillId="6" borderId="28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 wrapText="1"/>
    </xf>
    <xf numFmtId="0" fontId="7" fillId="6" borderId="0" xfId="1" applyFont="1" applyFill="1" applyAlignment="1">
      <alignment horizontal="center" vertical="center" wrapText="1"/>
    </xf>
    <xf numFmtId="0" fontId="9" fillId="6" borderId="14" xfId="1" applyFont="1" applyFill="1" applyBorder="1" applyAlignment="1">
      <alignment horizontal="center" vertical="center"/>
    </xf>
    <xf numFmtId="0" fontId="9" fillId="6" borderId="15" xfId="1" applyFont="1" applyFill="1" applyBorder="1" applyAlignment="1">
      <alignment horizontal="center" vertical="center"/>
    </xf>
    <xf numFmtId="0" fontId="9" fillId="6" borderId="22" xfId="1" applyFont="1" applyFill="1" applyBorder="1" applyAlignment="1">
      <alignment horizontal="center" vertical="center"/>
    </xf>
    <xf numFmtId="0" fontId="1" fillId="10" borderId="9" xfId="4" applyFill="1" applyBorder="1" applyAlignment="1">
      <alignment horizontal="left"/>
    </xf>
    <xf numFmtId="0" fontId="1" fillId="10" borderId="11" xfId="4" applyFill="1" applyBorder="1" applyAlignment="1">
      <alignment horizontal="left"/>
    </xf>
    <xf numFmtId="0" fontId="1" fillId="10" borderId="11" xfId="1" applyFill="1" applyBorder="1"/>
  </cellXfs>
  <cellStyles count="12">
    <cellStyle name="Comma 2 2" xfId="10" xr:uid="{60CDCF14-D635-4E6E-97DF-C087BBCE9AD3}"/>
    <cellStyle name="Normal" xfId="0" builtinId="0"/>
    <cellStyle name="Normal 2" xfId="1" xr:uid="{35281889-5A08-40FF-ACF8-694D84F5EC93}"/>
    <cellStyle name="Normal 2 2" xfId="4" xr:uid="{57F0584C-DCB3-48B9-9F08-8EF920AE89B2}"/>
    <cellStyle name="Normal 2 3" xfId="7" xr:uid="{B541F4D3-6D9E-4348-BC19-A5208EE5D21F}"/>
    <cellStyle name="Normal 3" xfId="2" xr:uid="{3B45AED7-016A-4A4A-A86D-D3930DE389C5}"/>
    <cellStyle name="Normal 3 2" xfId="6" xr:uid="{C80FC053-FEC0-45E5-AA69-F3AE9C3203BB}"/>
    <cellStyle name="Normal 4" xfId="5" xr:uid="{D7EE382B-8A34-4817-A3A3-A770DEA6825B}"/>
    <cellStyle name="Normal 5" xfId="11" xr:uid="{60956DDC-8426-42AB-B232-D675F009C8DC}"/>
    <cellStyle name="Normal 7" xfId="8" xr:uid="{BFB38C54-DCB4-4CBA-A540-FF87AE012951}"/>
    <cellStyle name="Percent 2" xfId="3" xr:uid="{3D5C11C8-3FC0-4489-BF8F-E76188EDE596}"/>
    <cellStyle name="Percent 5" xfId="9" xr:uid="{E63C3DDC-7A2C-4A9C-81CB-5030D3B25287}"/>
  </cellStyles>
  <dxfs count="0"/>
  <tableStyles count="1" defaultTableStyle="TableStyleMedium9" defaultPivotStyle="PivotStyleLight16">
    <tableStyle name="Invisible" pivot="0" table="0" count="0" xr9:uid="{EC4261ED-479C-40EC-A25B-0B7B71D994B4}"/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0EDD1-8701-4DD8-A577-19625C664B12}">
  <sheetPr>
    <tabColor rgb="FF92D050"/>
    <pageSetUpPr fitToPage="1"/>
  </sheetPr>
  <dimension ref="A1:AB123"/>
  <sheetViews>
    <sheetView tabSelected="1" topLeftCell="A76" zoomScale="80" zoomScaleNormal="80" workbookViewId="0">
      <selection activeCell="R106" sqref="R106"/>
    </sheetView>
  </sheetViews>
  <sheetFormatPr defaultColWidth="9.140625" defaultRowHeight="15" x14ac:dyDescent="0.25"/>
  <cols>
    <col min="1" max="7" width="10.5703125" style="20" customWidth="1"/>
    <col min="8" max="8" width="13.28515625" style="20" customWidth="1"/>
    <col min="9" max="15" width="10.5703125" style="20" customWidth="1"/>
    <col min="16" max="16" width="10.28515625" style="20" customWidth="1"/>
    <col min="17" max="17" width="10.5703125" style="19" customWidth="1"/>
    <col min="18" max="20" width="10.5703125" style="20" customWidth="1"/>
    <col min="21" max="21" width="9.140625" style="19"/>
    <col min="22" max="23" width="11.7109375" style="19" customWidth="1"/>
    <col min="24" max="24" width="13.140625" style="19" customWidth="1"/>
    <col min="25" max="25" width="9.140625" style="19"/>
    <col min="26" max="26" width="10.7109375" style="19" customWidth="1"/>
    <col min="27" max="27" width="12.42578125" style="20" customWidth="1"/>
    <col min="28" max="28" width="13.7109375" style="20" customWidth="1"/>
    <col min="29" max="29" width="15.28515625" style="19" bestFit="1" customWidth="1"/>
    <col min="30" max="16384" width="9.140625" style="19"/>
  </cols>
  <sheetData>
    <row r="1" spans="1:20" s="9" customFormat="1" ht="54" hidden="1" customHeight="1" x14ac:dyDescent="0.25">
      <c r="A1" s="109" t="s">
        <v>58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</row>
    <row r="2" spans="1:20" s="10" customFormat="1" ht="19.5" hidden="1" thickBot="1" x14ac:dyDescent="0.3">
      <c r="A2" s="111" t="s">
        <v>59</v>
      </c>
      <c r="B2" s="112"/>
      <c r="C2" s="112"/>
      <c r="D2" s="112"/>
      <c r="E2" s="111" t="s">
        <v>60</v>
      </c>
      <c r="F2" s="112"/>
      <c r="G2" s="112"/>
      <c r="H2" s="112"/>
      <c r="I2" s="111" t="s">
        <v>61</v>
      </c>
      <c r="J2" s="112"/>
      <c r="K2" s="112"/>
      <c r="L2" s="112"/>
      <c r="M2" s="111" t="s">
        <v>62</v>
      </c>
      <c r="N2" s="112"/>
      <c r="O2" s="112"/>
      <c r="P2" s="113"/>
      <c r="Q2" s="107" t="s">
        <v>63</v>
      </c>
      <c r="R2" s="108"/>
      <c r="S2" s="108"/>
      <c r="T2" s="108"/>
    </row>
    <row r="3" spans="1:20" s="17" customFormat="1" hidden="1" x14ac:dyDescent="0.25">
      <c r="A3" s="11" t="s">
        <v>0</v>
      </c>
      <c r="B3" s="12" t="s">
        <v>1</v>
      </c>
      <c r="C3" s="12" t="s">
        <v>2</v>
      </c>
      <c r="D3" s="12" t="s">
        <v>3</v>
      </c>
      <c r="E3" s="11" t="s">
        <v>0</v>
      </c>
      <c r="F3" s="12" t="s">
        <v>1</v>
      </c>
      <c r="G3" s="12" t="s">
        <v>2</v>
      </c>
      <c r="H3" s="12" t="s">
        <v>3</v>
      </c>
      <c r="I3" s="11" t="s">
        <v>0</v>
      </c>
      <c r="J3" s="12" t="s">
        <v>1</v>
      </c>
      <c r="K3" s="12" t="s">
        <v>2</v>
      </c>
      <c r="L3" s="12" t="s">
        <v>3</v>
      </c>
      <c r="M3" s="11" t="s">
        <v>0</v>
      </c>
      <c r="N3" s="12" t="s">
        <v>1</v>
      </c>
      <c r="O3" s="12" t="s">
        <v>2</v>
      </c>
      <c r="P3" s="13" t="s">
        <v>3</v>
      </c>
      <c r="Q3" s="14" t="s">
        <v>0</v>
      </c>
      <c r="R3" s="15" t="s">
        <v>1</v>
      </c>
      <c r="S3" s="15" t="s">
        <v>2</v>
      </c>
      <c r="T3" s="16" t="s">
        <v>3</v>
      </c>
    </row>
    <row r="4" spans="1:20" hidden="1" x14ac:dyDescent="0.25">
      <c r="A4" s="7">
        <v>30</v>
      </c>
      <c r="B4" s="8">
        <v>136500</v>
      </c>
      <c r="C4" s="8">
        <v>202800</v>
      </c>
      <c r="D4" s="8">
        <v>269000</v>
      </c>
      <c r="E4" s="7">
        <v>30</v>
      </c>
      <c r="F4" s="8">
        <v>143300</v>
      </c>
      <c r="G4" s="8">
        <v>212900</v>
      </c>
      <c r="H4" s="8">
        <v>282400</v>
      </c>
      <c r="I4" s="7">
        <v>30</v>
      </c>
      <c r="J4" s="8">
        <v>150200</v>
      </c>
      <c r="K4" s="8">
        <v>223100</v>
      </c>
      <c r="L4" s="8">
        <v>295900</v>
      </c>
      <c r="M4" s="7">
        <v>30</v>
      </c>
      <c r="N4" s="8">
        <v>158000</v>
      </c>
      <c r="O4" s="8">
        <v>234600</v>
      </c>
      <c r="P4" s="18">
        <v>311200</v>
      </c>
      <c r="Q4" s="7">
        <v>30</v>
      </c>
      <c r="R4" s="8">
        <v>163900</v>
      </c>
      <c r="S4" s="8">
        <v>243400</v>
      </c>
      <c r="T4" s="18">
        <v>322900</v>
      </c>
    </row>
    <row r="5" spans="1:20" hidden="1" x14ac:dyDescent="0.25">
      <c r="A5" s="7">
        <v>29</v>
      </c>
      <c r="B5" s="8">
        <v>119800</v>
      </c>
      <c r="C5" s="8">
        <v>177900</v>
      </c>
      <c r="D5" s="8">
        <v>236000</v>
      </c>
      <c r="E5" s="7">
        <v>29</v>
      </c>
      <c r="F5" s="8">
        <v>125800</v>
      </c>
      <c r="G5" s="8">
        <v>186800</v>
      </c>
      <c r="H5" s="8">
        <v>247800</v>
      </c>
      <c r="I5" s="7">
        <v>29</v>
      </c>
      <c r="J5" s="8">
        <v>131700</v>
      </c>
      <c r="K5" s="8">
        <v>195600</v>
      </c>
      <c r="L5" s="8">
        <v>259500</v>
      </c>
      <c r="M5" s="7">
        <v>29</v>
      </c>
      <c r="N5" s="8">
        <v>138600</v>
      </c>
      <c r="O5" s="8">
        <v>205800</v>
      </c>
      <c r="P5" s="18">
        <v>273000</v>
      </c>
      <c r="Q5" s="7">
        <v>29</v>
      </c>
      <c r="R5" s="8">
        <v>143800</v>
      </c>
      <c r="S5" s="8">
        <v>213500</v>
      </c>
      <c r="T5" s="18">
        <v>283200</v>
      </c>
    </row>
    <row r="6" spans="1:20" hidden="1" x14ac:dyDescent="0.25">
      <c r="A6" s="7">
        <v>28</v>
      </c>
      <c r="B6" s="8">
        <v>105100</v>
      </c>
      <c r="C6" s="8">
        <v>156100</v>
      </c>
      <c r="D6" s="8">
        <v>207000</v>
      </c>
      <c r="E6" s="7">
        <v>28</v>
      </c>
      <c r="F6" s="8">
        <v>110300</v>
      </c>
      <c r="G6" s="8">
        <v>163800</v>
      </c>
      <c r="H6" s="8">
        <v>217300</v>
      </c>
      <c r="I6" s="7">
        <v>28</v>
      </c>
      <c r="J6" s="8">
        <v>115600</v>
      </c>
      <c r="K6" s="8">
        <v>171700</v>
      </c>
      <c r="L6" s="8">
        <v>227700</v>
      </c>
      <c r="M6" s="7">
        <v>28</v>
      </c>
      <c r="N6" s="8">
        <v>121500</v>
      </c>
      <c r="O6" s="8">
        <v>180500</v>
      </c>
      <c r="P6" s="18">
        <v>239500</v>
      </c>
      <c r="Q6" s="7">
        <v>28</v>
      </c>
      <c r="R6" s="8">
        <v>126100</v>
      </c>
      <c r="S6" s="8">
        <v>187300</v>
      </c>
      <c r="T6" s="18">
        <v>248500</v>
      </c>
    </row>
    <row r="7" spans="1:20" hidden="1" x14ac:dyDescent="0.25">
      <c r="A7" s="7">
        <v>27</v>
      </c>
      <c r="B7" s="8">
        <v>92200</v>
      </c>
      <c r="C7" s="8">
        <v>136900</v>
      </c>
      <c r="D7" s="8">
        <v>181600</v>
      </c>
      <c r="E7" s="7">
        <v>27</v>
      </c>
      <c r="F7" s="8">
        <v>96800</v>
      </c>
      <c r="G7" s="8">
        <v>143700</v>
      </c>
      <c r="H7" s="8">
        <v>190700</v>
      </c>
      <c r="I7" s="7">
        <v>27</v>
      </c>
      <c r="J7" s="8">
        <v>101400</v>
      </c>
      <c r="K7" s="8">
        <v>150600</v>
      </c>
      <c r="L7" s="8">
        <v>199700</v>
      </c>
      <c r="M7" s="7">
        <v>27</v>
      </c>
      <c r="N7" s="8">
        <v>106700</v>
      </c>
      <c r="O7" s="8">
        <v>158400</v>
      </c>
      <c r="P7" s="18">
        <v>210100</v>
      </c>
      <c r="Q7" s="7">
        <v>27</v>
      </c>
      <c r="R7" s="8">
        <v>110600</v>
      </c>
      <c r="S7" s="8">
        <v>164300</v>
      </c>
      <c r="T7" s="18">
        <v>218000</v>
      </c>
    </row>
    <row r="8" spans="1:20" hidden="1" x14ac:dyDescent="0.25">
      <c r="A8" s="7">
        <v>26</v>
      </c>
      <c r="B8" s="8">
        <v>82300</v>
      </c>
      <c r="C8" s="8">
        <v>122200</v>
      </c>
      <c r="D8" s="8">
        <v>162100</v>
      </c>
      <c r="E8" s="7">
        <v>26</v>
      </c>
      <c r="F8" s="8">
        <v>86400</v>
      </c>
      <c r="G8" s="8">
        <v>128300</v>
      </c>
      <c r="H8" s="8">
        <v>170200</v>
      </c>
      <c r="I8" s="7">
        <v>26</v>
      </c>
      <c r="J8" s="8">
        <v>90500</v>
      </c>
      <c r="K8" s="8">
        <v>134400</v>
      </c>
      <c r="L8" s="8">
        <v>178300</v>
      </c>
      <c r="M8" s="7">
        <v>26</v>
      </c>
      <c r="N8" s="8">
        <v>95200</v>
      </c>
      <c r="O8" s="8">
        <v>141300</v>
      </c>
      <c r="P8" s="18">
        <v>187400</v>
      </c>
      <c r="Q8" s="7">
        <v>26</v>
      </c>
      <c r="R8" s="8">
        <v>98700</v>
      </c>
      <c r="S8" s="8">
        <v>146600</v>
      </c>
      <c r="T8" s="18">
        <v>194500</v>
      </c>
    </row>
    <row r="9" spans="1:20" hidden="1" x14ac:dyDescent="0.25">
      <c r="A9" s="7">
        <v>25</v>
      </c>
      <c r="B9" s="8">
        <v>73400</v>
      </c>
      <c r="C9" s="8">
        <v>109000</v>
      </c>
      <c r="D9" s="8">
        <v>144600</v>
      </c>
      <c r="E9" s="7">
        <v>25</v>
      </c>
      <c r="F9" s="8">
        <v>77100</v>
      </c>
      <c r="G9" s="8">
        <v>114600</v>
      </c>
      <c r="H9" s="8">
        <v>152000</v>
      </c>
      <c r="I9" s="7">
        <v>25</v>
      </c>
      <c r="J9" s="8">
        <v>80800</v>
      </c>
      <c r="K9" s="8">
        <v>120000</v>
      </c>
      <c r="L9" s="8">
        <v>159100</v>
      </c>
      <c r="M9" s="7">
        <v>25</v>
      </c>
      <c r="N9" s="8">
        <v>85000</v>
      </c>
      <c r="O9" s="8">
        <v>126200</v>
      </c>
      <c r="P9" s="18">
        <v>167400</v>
      </c>
      <c r="Q9" s="7">
        <v>25</v>
      </c>
      <c r="R9" s="8">
        <v>88000</v>
      </c>
      <c r="S9" s="8">
        <v>130700</v>
      </c>
      <c r="T9" s="18">
        <v>173400</v>
      </c>
    </row>
    <row r="10" spans="1:20" hidden="1" x14ac:dyDescent="0.25">
      <c r="A10" s="7">
        <v>24</v>
      </c>
      <c r="B10" s="8">
        <v>65600</v>
      </c>
      <c r="C10" s="8">
        <v>97400</v>
      </c>
      <c r="D10" s="8">
        <v>129200</v>
      </c>
      <c r="E10" s="7">
        <v>24</v>
      </c>
      <c r="F10" s="8">
        <v>68900</v>
      </c>
      <c r="G10" s="8">
        <v>102300</v>
      </c>
      <c r="H10" s="8">
        <v>135700</v>
      </c>
      <c r="I10" s="7">
        <v>24</v>
      </c>
      <c r="J10" s="8">
        <v>72100</v>
      </c>
      <c r="K10" s="8">
        <v>107100</v>
      </c>
      <c r="L10" s="8">
        <v>142100</v>
      </c>
      <c r="M10" s="7">
        <v>24</v>
      </c>
      <c r="N10" s="8">
        <v>75900</v>
      </c>
      <c r="O10" s="8">
        <v>112700</v>
      </c>
      <c r="P10" s="18">
        <v>149500</v>
      </c>
      <c r="Q10" s="7">
        <v>24</v>
      </c>
      <c r="R10" s="8">
        <v>78400</v>
      </c>
      <c r="S10" s="8">
        <v>116400</v>
      </c>
      <c r="T10" s="18">
        <v>154400</v>
      </c>
    </row>
    <row r="11" spans="1:20" hidden="1" x14ac:dyDescent="0.25">
      <c r="A11" s="7">
        <v>23</v>
      </c>
      <c r="B11" s="8">
        <v>58500</v>
      </c>
      <c r="C11" s="8">
        <v>86900</v>
      </c>
      <c r="D11" s="8">
        <v>115300</v>
      </c>
      <c r="E11" s="7">
        <v>23</v>
      </c>
      <c r="F11" s="8">
        <v>61500</v>
      </c>
      <c r="G11" s="8">
        <v>91200</v>
      </c>
      <c r="H11" s="8">
        <v>120900</v>
      </c>
      <c r="I11" s="7">
        <v>23</v>
      </c>
      <c r="J11" s="8">
        <v>64400</v>
      </c>
      <c r="K11" s="8">
        <v>95600</v>
      </c>
      <c r="L11" s="8">
        <v>126800</v>
      </c>
      <c r="M11" s="7">
        <v>23</v>
      </c>
      <c r="N11" s="8">
        <v>67700</v>
      </c>
      <c r="O11" s="8">
        <v>100600</v>
      </c>
      <c r="P11" s="18">
        <v>133500</v>
      </c>
      <c r="Q11" s="7">
        <v>23</v>
      </c>
      <c r="R11" s="8">
        <v>69800</v>
      </c>
      <c r="S11" s="8">
        <v>103700</v>
      </c>
      <c r="T11" s="18">
        <v>137600</v>
      </c>
    </row>
    <row r="12" spans="1:20" hidden="1" x14ac:dyDescent="0.25">
      <c r="A12" s="7">
        <v>22</v>
      </c>
      <c r="B12" s="8">
        <v>52200</v>
      </c>
      <c r="C12" s="8">
        <v>77500</v>
      </c>
      <c r="D12" s="8">
        <v>102800</v>
      </c>
      <c r="E12" s="7">
        <v>22</v>
      </c>
      <c r="F12" s="8">
        <v>54900</v>
      </c>
      <c r="G12" s="8">
        <v>81500</v>
      </c>
      <c r="H12" s="8">
        <v>108000</v>
      </c>
      <c r="I12" s="7">
        <v>22</v>
      </c>
      <c r="J12" s="8">
        <v>57400</v>
      </c>
      <c r="K12" s="8">
        <v>85300</v>
      </c>
      <c r="L12" s="8">
        <v>113100</v>
      </c>
      <c r="M12" s="7">
        <v>22</v>
      </c>
      <c r="N12" s="8">
        <v>60500</v>
      </c>
      <c r="O12" s="8">
        <v>89800</v>
      </c>
      <c r="P12" s="18">
        <v>119100</v>
      </c>
      <c r="Q12" s="7">
        <v>22</v>
      </c>
      <c r="R12" s="8">
        <v>62500</v>
      </c>
      <c r="S12" s="8">
        <v>92800</v>
      </c>
      <c r="T12" s="18">
        <v>123100</v>
      </c>
    </row>
    <row r="13" spans="1:20" hidden="1" x14ac:dyDescent="0.25">
      <c r="A13" s="7">
        <v>21</v>
      </c>
      <c r="B13" s="8">
        <v>46800</v>
      </c>
      <c r="C13" s="8">
        <v>69500</v>
      </c>
      <c r="D13" s="8">
        <v>92100</v>
      </c>
      <c r="E13" s="7">
        <v>21</v>
      </c>
      <c r="F13" s="8">
        <v>49100</v>
      </c>
      <c r="G13" s="8">
        <v>72900</v>
      </c>
      <c r="H13" s="8">
        <v>96600</v>
      </c>
      <c r="I13" s="7">
        <v>21</v>
      </c>
      <c r="J13" s="8">
        <v>51400</v>
      </c>
      <c r="K13" s="8">
        <v>76400</v>
      </c>
      <c r="L13" s="8">
        <v>101300</v>
      </c>
      <c r="M13" s="7">
        <v>21</v>
      </c>
      <c r="N13" s="8">
        <v>54100</v>
      </c>
      <c r="O13" s="8">
        <v>80300</v>
      </c>
      <c r="P13" s="18">
        <v>106500</v>
      </c>
      <c r="Q13" s="7">
        <v>21</v>
      </c>
      <c r="R13" s="8">
        <v>56200</v>
      </c>
      <c r="S13" s="8">
        <v>83400</v>
      </c>
      <c r="T13" s="18">
        <v>110600</v>
      </c>
    </row>
    <row r="14" spans="1:20" hidden="1" x14ac:dyDescent="0.25">
      <c r="A14" s="7">
        <v>20</v>
      </c>
      <c r="B14" s="8">
        <v>42400</v>
      </c>
      <c r="C14" s="8">
        <v>63000</v>
      </c>
      <c r="D14" s="8">
        <v>83600</v>
      </c>
      <c r="E14" s="7">
        <v>20</v>
      </c>
      <c r="F14" s="8">
        <v>44500</v>
      </c>
      <c r="G14" s="8">
        <v>66200</v>
      </c>
      <c r="H14" s="8">
        <v>87800</v>
      </c>
      <c r="I14" s="7">
        <v>20</v>
      </c>
      <c r="J14" s="8">
        <v>46700</v>
      </c>
      <c r="K14" s="8">
        <v>69400</v>
      </c>
      <c r="L14" s="8">
        <v>92000</v>
      </c>
      <c r="M14" s="7">
        <v>20</v>
      </c>
      <c r="N14" s="8">
        <v>49100</v>
      </c>
      <c r="O14" s="8">
        <v>72900</v>
      </c>
      <c r="P14" s="18">
        <v>96700</v>
      </c>
      <c r="Q14" s="7">
        <v>20</v>
      </c>
      <c r="R14" s="8">
        <v>50900</v>
      </c>
      <c r="S14" s="8">
        <v>75600</v>
      </c>
      <c r="T14" s="18">
        <v>100300</v>
      </c>
    </row>
    <row r="15" spans="1:20" hidden="1" x14ac:dyDescent="0.25">
      <c r="A15" s="7">
        <v>19</v>
      </c>
      <c r="B15" s="8">
        <v>38500</v>
      </c>
      <c r="C15" s="8">
        <v>57100</v>
      </c>
      <c r="D15" s="8">
        <v>75800</v>
      </c>
      <c r="E15" s="7">
        <v>19</v>
      </c>
      <c r="F15" s="8">
        <v>40400</v>
      </c>
      <c r="G15" s="8">
        <v>60100</v>
      </c>
      <c r="H15" s="8">
        <v>79700</v>
      </c>
      <c r="I15" s="7">
        <v>19</v>
      </c>
      <c r="J15" s="8">
        <v>42300</v>
      </c>
      <c r="K15" s="8">
        <v>62800</v>
      </c>
      <c r="L15" s="8">
        <v>83400</v>
      </c>
      <c r="M15" s="7">
        <v>19</v>
      </c>
      <c r="N15" s="8">
        <v>44500</v>
      </c>
      <c r="O15" s="8">
        <v>66100</v>
      </c>
      <c r="P15" s="18">
        <v>87700</v>
      </c>
      <c r="Q15" s="7">
        <v>19</v>
      </c>
      <c r="R15" s="8">
        <v>46100</v>
      </c>
      <c r="S15" s="8">
        <v>68500</v>
      </c>
      <c r="T15" s="18">
        <v>90900</v>
      </c>
    </row>
    <row r="16" spans="1:20" hidden="1" x14ac:dyDescent="0.25">
      <c r="A16" s="7">
        <v>18</v>
      </c>
      <c r="B16" s="8">
        <v>35000</v>
      </c>
      <c r="C16" s="8">
        <v>51900</v>
      </c>
      <c r="D16" s="8">
        <v>68900</v>
      </c>
      <c r="E16" s="7">
        <v>18</v>
      </c>
      <c r="F16" s="8">
        <v>36600</v>
      </c>
      <c r="G16" s="8">
        <v>54400</v>
      </c>
      <c r="H16" s="8">
        <v>72200</v>
      </c>
      <c r="I16" s="7">
        <v>18</v>
      </c>
      <c r="J16" s="8">
        <v>38500</v>
      </c>
      <c r="K16" s="8">
        <v>57100</v>
      </c>
      <c r="L16" s="8">
        <v>75800</v>
      </c>
      <c r="M16" s="7">
        <v>18</v>
      </c>
      <c r="N16" s="8">
        <v>40500</v>
      </c>
      <c r="O16" s="8">
        <v>60100</v>
      </c>
      <c r="P16" s="18">
        <v>79700</v>
      </c>
      <c r="Q16" s="7">
        <v>18</v>
      </c>
      <c r="R16" s="8">
        <v>41900</v>
      </c>
      <c r="S16" s="8">
        <v>62300</v>
      </c>
      <c r="T16" s="18">
        <v>82700</v>
      </c>
    </row>
    <row r="17" spans="1:20" hidden="1" x14ac:dyDescent="0.25">
      <c r="A17" s="7">
        <v>17</v>
      </c>
      <c r="B17" s="8">
        <v>31900</v>
      </c>
      <c r="C17" s="8">
        <v>47300</v>
      </c>
      <c r="D17" s="8">
        <v>62800</v>
      </c>
      <c r="E17" s="7">
        <v>17</v>
      </c>
      <c r="F17" s="8">
        <v>33600</v>
      </c>
      <c r="G17" s="8">
        <v>49600</v>
      </c>
      <c r="H17" s="8">
        <v>65600</v>
      </c>
      <c r="I17" s="7">
        <v>17</v>
      </c>
      <c r="J17" s="8">
        <v>35000</v>
      </c>
      <c r="K17" s="8">
        <v>52000</v>
      </c>
      <c r="L17" s="8">
        <v>69000</v>
      </c>
      <c r="M17" s="7">
        <v>17</v>
      </c>
      <c r="N17" s="8">
        <v>36800</v>
      </c>
      <c r="O17" s="8">
        <v>54600</v>
      </c>
      <c r="P17" s="18">
        <v>72400</v>
      </c>
      <c r="Q17" s="7">
        <v>17</v>
      </c>
      <c r="R17" s="8">
        <v>38200</v>
      </c>
      <c r="S17" s="8">
        <v>56700</v>
      </c>
      <c r="T17" s="18">
        <v>75200</v>
      </c>
    </row>
    <row r="18" spans="1:20" hidden="1" x14ac:dyDescent="0.25">
      <c r="A18" s="7">
        <v>16</v>
      </c>
      <c r="B18" s="8">
        <v>28800</v>
      </c>
      <c r="C18" s="8">
        <v>42800</v>
      </c>
      <c r="D18" s="8">
        <v>56800</v>
      </c>
      <c r="E18" s="7">
        <v>16</v>
      </c>
      <c r="F18" s="8">
        <v>30300</v>
      </c>
      <c r="G18" s="8">
        <v>45000</v>
      </c>
      <c r="H18" s="8">
        <v>59700</v>
      </c>
      <c r="I18" s="7">
        <v>16</v>
      </c>
      <c r="J18" s="8">
        <v>31700</v>
      </c>
      <c r="K18" s="8">
        <v>47100</v>
      </c>
      <c r="L18" s="8">
        <v>62500</v>
      </c>
      <c r="M18" s="7">
        <v>16</v>
      </c>
      <c r="N18" s="8">
        <v>33300</v>
      </c>
      <c r="O18" s="8">
        <v>49500</v>
      </c>
      <c r="P18" s="18">
        <v>65700</v>
      </c>
      <c r="Q18" s="7">
        <v>16</v>
      </c>
      <c r="R18" s="8">
        <v>34700</v>
      </c>
      <c r="S18" s="8">
        <v>51500</v>
      </c>
      <c r="T18" s="18">
        <v>68300</v>
      </c>
    </row>
    <row r="19" spans="1:20" hidden="1" x14ac:dyDescent="0.25">
      <c r="A19" s="7">
        <v>15</v>
      </c>
      <c r="B19" s="8">
        <v>27200</v>
      </c>
      <c r="C19" s="8">
        <v>39100</v>
      </c>
      <c r="D19" s="8">
        <v>51000</v>
      </c>
      <c r="E19" s="7">
        <v>15</v>
      </c>
      <c r="F19" s="8">
        <v>27600</v>
      </c>
      <c r="G19" s="8">
        <v>41000</v>
      </c>
      <c r="H19" s="8">
        <v>54300</v>
      </c>
      <c r="I19" s="7">
        <v>15</v>
      </c>
      <c r="J19" s="8">
        <v>28900</v>
      </c>
      <c r="K19" s="8">
        <v>42900</v>
      </c>
      <c r="L19" s="8">
        <v>57000</v>
      </c>
      <c r="M19" s="7">
        <v>15</v>
      </c>
      <c r="N19" s="8">
        <v>30400</v>
      </c>
      <c r="O19" s="8">
        <v>45200</v>
      </c>
      <c r="P19" s="18">
        <v>60000</v>
      </c>
      <c r="Q19" s="7">
        <v>15</v>
      </c>
      <c r="R19" s="8">
        <v>31600</v>
      </c>
      <c r="S19" s="8">
        <v>46900</v>
      </c>
      <c r="T19" s="18">
        <v>62200</v>
      </c>
    </row>
    <row r="20" spans="1:20" ht="16.5" hidden="1" thickTop="1" thickBot="1" x14ac:dyDescent="0.3">
      <c r="A20" s="100" t="s">
        <v>34</v>
      </c>
      <c r="B20" s="101"/>
      <c r="C20" s="101"/>
      <c r="D20" s="102"/>
      <c r="E20" s="100" t="s">
        <v>45</v>
      </c>
      <c r="F20" s="101"/>
      <c r="G20" s="101"/>
      <c r="H20" s="102"/>
      <c r="I20" s="100" t="s">
        <v>56</v>
      </c>
      <c r="J20" s="101"/>
      <c r="K20" s="101"/>
      <c r="L20" s="102"/>
      <c r="M20" s="100" t="s">
        <v>57</v>
      </c>
      <c r="N20" s="101"/>
      <c r="O20" s="101"/>
      <c r="P20" s="101"/>
      <c r="Q20" s="94" t="s">
        <v>64</v>
      </c>
      <c r="R20" s="95"/>
      <c r="S20" s="95"/>
      <c r="T20" s="96"/>
    </row>
    <row r="21" spans="1:20" ht="15.75" hidden="1" thickBot="1" x14ac:dyDescent="0.3">
      <c r="A21" s="83" t="s">
        <v>4</v>
      </c>
      <c r="B21" s="84"/>
      <c r="C21" s="84"/>
      <c r="D21" s="85"/>
      <c r="E21" s="83" t="s">
        <v>5</v>
      </c>
      <c r="F21" s="84"/>
      <c r="G21" s="84"/>
      <c r="H21" s="85"/>
      <c r="I21" s="83" t="s">
        <v>55</v>
      </c>
      <c r="J21" s="84"/>
      <c r="K21" s="84"/>
      <c r="L21" s="85"/>
      <c r="M21" s="83" t="s">
        <v>14</v>
      </c>
      <c r="N21" s="84"/>
      <c r="O21" s="84"/>
      <c r="P21" s="84"/>
      <c r="Q21" s="94" t="s">
        <v>65</v>
      </c>
      <c r="R21" s="95"/>
      <c r="S21" s="95"/>
      <c r="T21" s="96"/>
    </row>
    <row r="22" spans="1:20" ht="15.75" hidden="1" thickBot="1" x14ac:dyDescent="0.3">
      <c r="A22" s="83" t="s">
        <v>10</v>
      </c>
      <c r="B22" s="84"/>
      <c r="C22" s="84"/>
      <c r="D22" s="85"/>
      <c r="E22" s="83" t="s">
        <v>39</v>
      </c>
      <c r="F22" s="84"/>
      <c r="G22" s="84"/>
      <c r="H22" s="85"/>
      <c r="I22" s="83" t="s">
        <v>6</v>
      </c>
      <c r="J22" s="84"/>
      <c r="K22" s="84"/>
      <c r="L22" s="85"/>
      <c r="M22" s="83" t="s">
        <v>30</v>
      </c>
      <c r="N22" s="84"/>
      <c r="O22" s="84"/>
      <c r="P22" s="84"/>
      <c r="Q22" s="94" t="s">
        <v>66</v>
      </c>
      <c r="R22" s="95"/>
      <c r="S22" s="95"/>
      <c r="T22" s="96"/>
    </row>
    <row r="23" spans="1:20" ht="15.75" hidden="1" thickBot="1" x14ac:dyDescent="0.3">
      <c r="A23" s="83" t="s">
        <v>16</v>
      </c>
      <c r="B23" s="84"/>
      <c r="C23" s="84"/>
      <c r="D23" s="85"/>
      <c r="E23" s="83" t="s">
        <v>11</v>
      </c>
      <c r="F23" s="84"/>
      <c r="G23" s="84"/>
      <c r="H23" s="85"/>
      <c r="I23" s="83" t="s">
        <v>54</v>
      </c>
      <c r="J23" s="84"/>
      <c r="K23" s="84"/>
      <c r="L23" s="85"/>
      <c r="Q23" s="94" t="s">
        <v>67</v>
      </c>
      <c r="R23" s="95"/>
      <c r="S23" s="95"/>
      <c r="T23" s="96"/>
    </row>
    <row r="24" spans="1:20" ht="15.75" hidden="1" thickBot="1" x14ac:dyDescent="0.3">
      <c r="A24" s="83" t="s">
        <v>27</v>
      </c>
      <c r="B24" s="84"/>
      <c r="C24" s="84"/>
      <c r="D24" s="85"/>
      <c r="E24" s="83" t="s">
        <v>47</v>
      </c>
      <c r="F24" s="84"/>
      <c r="G24" s="84"/>
      <c r="H24" s="85"/>
      <c r="I24" s="83" t="s">
        <v>43</v>
      </c>
      <c r="J24" s="84"/>
      <c r="K24" s="84"/>
      <c r="L24" s="85"/>
    </row>
    <row r="25" spans="1:20" ht="15.75" hidden="1" thickBot="1" x14ac:dyDescent="0.3">
      <c r="A25" s="83" t="s">
        <v>32</v>
      </c>
      <c r="B25" s="84"/>
      <c r="C25" s="84"/>
      <c r="D25" s="85"/>
      <c r="E25" s="83" t="s">
        <v>53</v>
      </c>
      <c r="F25" s="84"/>
      <c r="G25" s="84"/>
      <c r="H25" s="85"/>
      <c r="I25" s="83" t="s">
        <v>19</v>
      </c>
      <c r="J25" s="84"/>
      <c r="K25" s="84"/>
      <c r="L25" s="85"/>
    </row>
    <row r="26" spans="1:20" ht="15.75" hidden="1" thickBot="1" x14ac:dyDescent="0.3">
      <c r="A26" s="83" t="s">
        <v>21</v>
      </c>
      <c r="B26" s="84"/>
      <c r="C26" s="84"/>
      <c r="D26" s="85"/>
      <c r="E26" s="83" t="s">
        <v>68</v>
      </c>
      <c r="F26" s="84"/>
      <c r="G26" s="84"/>
      <c r="H26" s="85"/>
      <c r="I26" s="83" t="s">
        <v>12</v>
      </c>
      <c r="J26" s="84"/>
      <c r="K26" s="84"/>
      <c r="L26" s="85"/>
    </row>
    <row r="27" spans="1:20" ht="15.75" hidden="1" thickBot="1" x14ac:dyDescent="0.3">
      <c r="A27" s="83" t="s">
        <v>35</v>
      </c>
      <c r="B27" s="84"/>
      <c r="C27" s="84"/>
      <c r="D27" s="85"/>
      <c r="E27" s="83" t="s">
        <v>17</v>
      </c>
      <c r="F27" s="84"/>
      <c r="G27" s="84"/>
      <c r="H27" s="85"/>
      <c r="I27" s="83" t="s">
        <v>18</v>
      </c>
      <c r="J27" s="84"/>
      <c r="K27" s="84"/>
      <c r="L27" s="85"/>
    </row>
    <row r="28" spans="1:20" ht="15.75" hidden="1" thickBot="1" x14ac:dyDescent="0.3">
      <c r="A28" s="83" t="s">
        <v>46</v>
      </c>
      <c r="B28" s="84"/>
      <c r="C28" s="84"/>
      <c r="D28" s="85"/>
      <c r="E28" s="83" t="s">
        <v>40</v>
      </c>
      <c r="F28" s="84"/>
      <c r="G28" s="84"/>
      <c r="H28" s="85"/>
    </row>
    <row r="29" spans="1:20" ht="15.75" hidden="1" thickBot="1" x14ac:dyDescent="0.3">
      <c r="A29" s="83" t="s">
        <v>26</v>
      </c>
      <c r="B29" s="84"/>
      <c r="C29" s="84"/>
      <c r="D29" s="85"/>
      <c r="E29" s="94" t="s">
        <v>69</v>
      </c>
      <c r="F29" s="95"/>
      <c r="G29" s="95"/>
      <c r="H29" s="96"/>
    </row>
    <row r="30" spans="1:20" ht="15.75" hidden="1" thickBot="1" x14ac:dyDescent="0.3">
      <c r="A30" s="83" t="s">
        <v>70</v>
      </c>
      <c r="B30" s="84"/>
      <c r="C30" s="84"/>
      <c r="D30" s="85"/>
      <c r="E30" s="94" t="s">
        <v>71</v>
      </c>
      <c r="F30" s="95"/>
      <c r="G30" s="95"/>
      <c r="H30" s="96"/>
    </row>
    <row r="31" spans="1:20" ht="15.75" hidden="1" thickBot="1" x14ac:dyDescent="0.3">
      <c r="A31" s="83" t="s">
        <v>51</v>
      </c>
      <c r="B31" s="84"/>
      <c r="C31" s="84"/>
      <c r="D31" s="85"/>
      <c r="E31" s="94" t="s">
        <v>72</v>
      </c>
      <c r="F31" s="95"/>
      <c r="G31" s="95"/>
      <c r="H31" s="96"/>
    </row>
    <row r="32" spans="1:20" ht="15.75" hidden="1" thickBot="1" x14ac:dyDescent="0.3">
      <c r="A32" s="83" t="s">
        <v>52</v>
      </c>
      <c r="B32" s="84"/>
      <c r="C32" s="84"/>
      <c r="D32" s="85"/>
      <c r="E32" s="94" t="s">
        <v>73</v>
      </c>
      <c r="F32" s="95"/>
      <c r="G32" s="95"/>
      <c r="H32" s="96"/>
    </row>
    <row r="33" spans="1:20" ht="15.75" hidden="1" thickBot="1" x14ac:dyDescent="0.3">
      <c r="A33" s="83" t="s">
        <v>38</v>
      </c>
      <c r="B33" s="84"/>
      <c r="C33" s="84"/>
      <c r="D33" s="85"/>
      <c r="E33" s="97" t="s">
        <v>74</v>
      </c>
      <c r="F33" s="98"/>
      <c r="G33" s="98"/>
      <c r="H33" s="99"/>
    </row>
    <row r="34" spans="1:20" ht="15.75" hidden="1" thickBot="1" x14ac:dyDescent="0.3">
      <c r="A34" s="83" t="s">
        <v>22</v>
      </c>
      <c r="B34" s="84"/>
      <c r="C34" s="84"/>
      <c r="D34" s="85"/>
    </row>
    <row r="35" spans="1:20" ht="15.75" hidden="1" thickBot="1" x14ac:dyDescent="0.3">
      <c r="A35" s="83" t="s">
        <v>50</v>
      </c>
      <c r="B35" s="84"/>
      <c r="C35" s="84"/>
      <c r="D35" s="85"/>
    </row>
    <row r="36" spans="1:20" ht="15.75" hidden="1" thickBot="1" x14ac:dyDescent="0.3">
      <c r="A36" s="83" t="s">
        <v>42</v>
      </c>
      <c r="B36" s="84"/>
      <c r="C36" s="84"/>
      <c r="D36" s="85"/>
    </row>
    <row r="37" spans="1:20" hidden="1" x14ac:dyDescent="0.25"/>
    <row r="38" spans="1:20" hidden="1" x14ac:dyDescent="0.25"/>
    <row r="39" spans="1:20" ht="54" hidden="1" customHeight="1" x14ac:dyDescent="0.25">
      <c r="A39" s="103" t="s">
        <v>75</v>
      </c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</row>
    <row r="40" spans="1:20" ht="19.5" hidden="1" thickBot="1" x14ac:dyDescent="0.3">
      <c r="A40" s="105" t="s">
        <v>59</v>
      </c>
      <c r="B40" s="106"/>
      <c r="C40" s="106"/>
      <c r="D40" s="106"/>
      <c r="E40" s="105" t="s">
        <v>60</v>
      </c>
      <c r="F40" s="106"/>
      <c r="G40" s="106"/>
      <c r="H40" s="106"/>
      <c r="I40" s="105" t="s">
        <v>61</v>
      </c>
      <c r="J40" s="106"/>
      <c r="K40" s="106"/>
      <c r="L40" s="106"/>
      <c r="M40" s="105" t="s">
        <v>62</v>
      </c>
      <c r="N40" s="106"/>
      <c r="O40" s="106"/>
      <c r="P40" s="106"/>
      <c r="Q40" s="107" t="s">
        <v>63</v>
      </c>
      <c r="R40" s="108"/>
      <c r="S40" s="108"/>
      <c r="T40" s="108"/>
    </row>
    <row r="41" spans="1:20" ht="69.75" hidden="1" customHeight="1" x14ac:dyDescent="0.25">
      <c r="A41" s="11" t="s">
        <v>0</v>
      </c>
      <c r="B41" s="12" t="s">
        <v>1</v>
      </c>
      <c r="C41" s="12" t="s">
        <v>76</v>
      </c>
      <c r="D41" s="12" t="s">
        <v>3</v>
      </c>
      <c r="E41" s="11" t="s">
        <v>0</v>
      </c>
      <c r="F41" s="12" t="s">
        <v>1</v>
      </c>
      <c r="G41" s="12" t="s">
        <v>76</v>
      </c>
      <c r="H41" s="12" t="s">
        <v>3</v>
      </c>
      <c r="I41" s="11" t="s">
        <v>0</v>
      </c>
      <c r="J41" s="12" t="s">
        <v>1</v>
      </c>
      <c r="K41" s="12" t="s">
        <v>76</v>
      </c>
      <c r="L41" s="12" t="s">
        <v>3</v>
      </c>
      <c r="M41" s="11" t="s">
        <v>0</v>
      </c>
      <c r="N41" s="12" t="s">
        <v>1</v>
      </c>
      <c r="O41" s="12" t="s">
        <v>76</v>
      </c>
      <c r="P41" s="12" t="s">
        <v>3</v>
      </c>
      <c r="Q41" s="14" t="s">
        <v>0</v>
      </c>
      <c r="R41" s="15" t="s">
        <v>1</v>
      </c>
      <c r="S41" s="12" t="s">
        <v>76</v>
      </c>
      <c r="T41" s="12" t="s">
        <v>3</v>
      </c>
    </row>
    <row r="42" spans="1:20" hidden="1" x14ac:dyDescent="0.25">
      <c r="A42" s="7">
        <v>30</v>
      </c>
      <c r="B42" s="8">
        <f t="shared" ref="B42:C56" si="0">+MROUND(B4*1.02, 100)</f>
        <v>139200</v>
      </c>
      <c r="C42" s="21">
        <v>206800</v>
      </c>
      <c r="D42" s="8">
        <f t="shared" ref="D42:D56" si="1">+MROUND(D4*1.02, 100)</f>
        <v>274400</v>
      </c>
      <c r="E42" s="7">
        <v>30</v>
      </c>
      <c r="F42" s="8">
        <f t="shared" ref="F42:F56" si="2">+MROUND(F4*1.02, 100)</f>
        <v>146200</v>
      </c>
      <c r="G42" s="21">
        <v>217100</v>
      </c>
      <c r="H42" s="8">
        <f t="shared" ref="H42:H56" si="3">+MROUND(H4*1.02, 100)</f>
        <v>288000</v>
      </c>
      <c r="I42" s="7">
        <v>30</v>
      </c>
      <c r="J42" s="8">
        <f t="shared" ref="J42:K56" si="4">+MROUND(J4*1.02, 100)</f>
        <v>153200</v>
      </c>
      <c r="K42" s="21">
        <v>227500</v>
      </c>
      <c r="L42" s="8">
        <f t="shared" ref="L42:L56" si="5">+MROUND(L4*1.02, 100)</f>
        <v>301800</v>
      </c>
      <c r="M42" s="7">
        <v>30</v>
      </c>
      <c r="N42" s="8">
        <f t="shared" ref="N42:P56" si="6">+MROUND(N4*1.02, 100)</f>
        <v>161200</v>
      </c>
      <c r="O42" s="8">
        <f t="shared" si="6"/>
        <v>239300</v>
      </c>
      <c r="P42" s="8">
        <f t="shared" si="6"/>
        <v>317400</v>
      </c>
      <c r="Q42" s="7">
        <v>30</v>
      </c>
      <c r="R42" s="8">
        <f t="shared" ref="R42:T56" si="7">+MROUND(R4*1.02, 100)</f>
        <v>167200</v>
      </c>
      <c r="S42" s="8">
        <f t="shared" si="7"/>
        <v>248300</v>
      </c>
      <c r="T42" s="8">
        <f t="shared" si="7"/>
        <v>329400</v>
      </c>
    </row>
    <row r="43" spans="1:20" hidden="1" x14ac:dyDescent="0.25">
      <c r="A43" s="7">
        <v>29</v>
      </c>
      <c r="B43" s="8">
        <f t="shared" si="0"/>
        <v>122200</v>
      </c>
      <c r="C43" s="8">
        <f t="shared" si="0"/>
        <v>181500</v>
      </c>
      <c r="D43" s="8">
        <f t="shared" si="1"/>
        <v>240700</v>
      </c>
      <c r="E43" s="7">
        <v>29</v>
      </c>
      <c r="F43" s="8">
        <f t="shared" si="2"/>
        <v>128300</v>
      </c>
      <c r="G43" s="8">
        <f>+MROUND(G5*1.02, 100)</f>
        <v>190500</v>
      </c>
      <c r="H43" s="8">
        <f t="shared" si="3"/>
        <v>252800</v>
      </c>
      <c r="I43" s="7">
        <v>29</v>
      </c>
      <c r="J43" s="8">
        <f t="shared" si="4"/>
        <v>134300</v>
      </c>
      <c r="K43" s="8">
        <f t="shared" si="4"/>
        <v>199500</v>
      </c>
      <c r="L43" s="8">
        <f t="shared" si="5"/>
        <v>264700</v>
      </c>
      <c r="M43" s="7">
        <v>29</v>
      </c>
      <c r="N43" s="8">
        <f t="shared" si="6"/>
        <v>141400</v>
      </c>
      <c r="O43" s="8">
        <f t="shared" si="6"/>
        <v>209900</v>
      </c>
      <c r="P43" s="8">
        <f t="shared" si="6"/>
        <v>278500</v>
      </c>
      <c r="Q43" s="7">
        <v>29</v>
      </c>
      <c r="R43" s="8">
        <f t="shared" si="7"/>
        <v>146700</v>
      </c>
      <c r="S43" s="8">
        <f t="shared" si="7"/>
        <v>217800</v>
      </c>
      <c r="T43" s="8">
        <f t="shared" si="7"/>
        <v>288900</v>
      </c>
    </row>
    <row r="44" spans="1:20" hidden="1" x14ac:dyDescent="0.25">
      <c r="A44" s="7">
        <v>28</v>
      </c>
      <c r="B44" s="8">
        <f t="shared" si="0"/>
        <v>107200</v>
      </c>
      <c r="C44" s="8">
        <f t="shared" si="0"/>
        <v>159200</v>
      </c>
      <c r="D44" s="8">
        <f t="shared" si="1"/>
        <v>211100</v>
      </c>
      <c r="E44" s="7">
        <v>28</v>
      </c>
      <c r="F44" s="8">
        <f t="shared" si="2"/>
        <v>112500</v>
      </c>
      <c r="G44" s="8">
        <f>+MROUND(G6*1.02, 100)</f>
        <v>167100</v>
      </c>
      <c r="H44" s="8">
        <f t="shared" si="3"/>
        <v>221600</v>
      </c>
      <c r="I44" s="7">
        <v>28</v>
      </c>
      <c r="J44" s="8">
        <f t="shared" si="4"/>
        <v>117900</v>
      </c>
      <c r="K44" s="8">
        <f t="shared" si="4"/>
        <v>175100</v>
      </c>
      <c r="L44" s="8">
        <f t="shared" si="5"/>
        <v>232300</v>
      </c>
      <c r="M44" s="7">
        <v>28</v>
      </c>
      <c r="N44" s="8">
        <f t="shared" si="6"/>
        <v>123900</v>
      </c>
      <c r="O44" s="8">
        <f t="shared" si="6"/>
        <v>184100</v>
      </c>
      <c r="P44" s="8">
        <f t="shared" si="6"/>
        <v>244300</v>
      </c>
      <c r="Q44" s="7">
        <v>28</v>
      </c>
      <c r="R44" s="8">
        <f t="shared" si="7"/>
        <v>128600</v>
      </c>
      <c r="S44" s="8">
        <f t="shared" si="7"/>
        <v>191000</v>
      </c>
      <c r="T44" s="8">
        <f t="shared" si="7"/>
        <v>253500</v>
      </c>
    </row>
    <row r="45" spans="1:20" hidden="1" x14ac:dyDescent="0.25">
      <c r="A45" s="7">
        <v>27</v>
      </c>
      <c r="B45" s="8">
        <f t="shared" si="0"/>
        <v>94000</v>
      </c>
      <c r="C45" s="8">
        <f t="shared" si="0"/>
        <v>139600</v>
      </c>
      <c r="D45" s="8">
        <f t="shared" si="1"/>
        <v>185200</v>
      </c>
      <c r="E45" s="7">
        <v>27</v>
      </c>
      <c r="F45" s="8">
        <f t="shared" si="2"/>
        <v>98700</v>
      </c>
      <c r="G45" s="8">
        <f>+MROUND(G7*1.02, 100)</f>
        <v>146600</v>
      </c>
      <c r="H45" s="8">
        <f t="shared" si="3"/>
        <v>194500</v>
      </c>
      <c r="I45" s="7">
        <v>27</v>
      </c>
      <c r="J45" s="8">
        <f t="shared" si="4"/>
        <v>103400</v>
      </c>
      <c r="K45" s="8">
        <f t="shared" si="4"/>
        <v>153600</v>
      </c>
      <c r="L45" s="8">
        <f t="shared" si="5"/>
        <v>203700</v>
      </c>
      <c r="M45" s="7">
        <v>27</v>
      </c>
      <c r="N45" s="8">
        <f t="shared" si="6"/>
        <v>108800</v>
      </c>
      <c r="O45" s="8">
        <f t="shared" si="6"/>
        <v>161600</v>
      </c>
      <c r="P45" s="8">
        <f t="shared" si="6"/>
        <v>214300</v>
      </c>
      <c r="Q45" s="7">
        <v>27</v>
      </c>
      <c r="R45" s="8">
        <f t="shared" si="7"/>
        <v>112800</v>
      </c>
      <c r="S45" s="8">
        <f t="shared" si="7"/>
        <v>167600</v>
      </c>
      <c r="T45" s="8">
        <f t="shared" si="7"/>
        <v>222400</v>
      </c>
    </row>
    <row r="46" spans="1:20" hidden="1" x14ac:dyDescent="0.25">
      <c r="A46" s="7">
        <v>26</v>
      </c>
      <c r="B46" s="8">
        <f t="shared" si="0"/>
        <v>83900</v>
      </c>
      <c r="C46" s="8">
        <f t="shared" si="0"/>
        <v>124600</v>
      </c>
      <c r="D46" s="8">
        <f t="shared" si="1"/>
        <v>165300</v>
      </c>
      <c r="E46" s="7">
        <v>26</v>
      </c>
      <c r="F46" s="8">
        <f t="shared" si="2"/>
        <v>88100</v>
      </c>
      <c r="G46" s="8">
        <f>+MROUND(G8*1.02, 100)</f>
        <v>130900</v>
      </c>
      <c r="H46" s="8">
        <f t="shared" si="3"/>
        <v>173600</v>
      </c>
      <c r="I46" s="7">
        <v>26</v>
      </c>
      <c r="J46" s="8">
        <f t="shared" si="4"/>
        <v>92300</v>
      </c>
      <c r="K46" s="8">
        <f t="shared" si="4"/>
        <v>137100</v>
      </c>
      <c r="L46" s="8">
        <f t="shared" si="5"/>
        <v>181900</v>
      </c>
      <c r="M46" s="7">
        <v>26</v>
      </c>
      <c r="N46" s="8">
        <f t="shared" si="6"/>
        <v>97100</v>
      </c>
      <c r="O46" s="8">
        <f t="shared" si="6"/>
        <v>144100</v>
      </c>
      <c r="P46" s="8">
        <f t="shared" si="6"/>
        <v>191100</v>
      </c>
      <c r="Q46" s="7">
        <v>26</v>
      </c>
      <c r="R46" s="8">
        <f t="shared" si="7"/>
        <v>100700</v>
      </c>
      <c r="S46" s="8">
        <f t="shared" si="7"/>
        <v>149500</v>
      </c>
      <c r="T46" s="8">
        <f t="shared" si="7"/>
        <v>198400</v>
      </c>
    </row>
    <row r="47" spans="1:20" hidden="1" x14ac:dyDescent="0.25">
      <c r="A47" s="7">
        <v>25</v>
      </c>
      <c r="B47" s="8">
        <f t="shared" si="0"/>
        <v>74900</v>
      </c>
      <c r="C47" s="8">
        <f t="shared" si="0"/>
        <v>111200</v>
      </c>
      <c r="D47" s="8">
        <f t="shared" si="1"/>
        <v>147500</v>
      </c>
      <c r="E47" s="7">
        <v>25</v>
      </c>
      <c r="F47" s="8">
        <f t="shared" si="2"/>
        <v>78600</v>
      </c>
      <c r="G47" s="21">
        <v>116800</v>
      </c>
      <c r="H47" s="8">
        <f t="shared" si="3"/>
        <v>155000</v>
      </c>
      <c r="I47" s="7">
        <v>25</v>
      </c>
      <c r="J47" s="8">
        <f t="shared" si="4"/>
        <v>82400</v>
      </c>
      <c r="K47" s="8">
        <f t="shared" si="4"/>
        <v>122400</v>
      </c>
      <c r="L47" s="8">
        <f t="shared" si="5"/>
        <v>162300</v>
      </c>
      <c r="M47" s="7">
        <v>25</v>
      </c>
      <c r="N47" s="8">
        <f t="shared" si="6"/>
        <v>86700</v>
      </c>
      <c r="O47" s="8">
        <f t="shared" si="6"/>
        <v>128700</v>
      </c>
      <c r="P47" s="8">
        <f t="shared" si="6"/>
        <v>170700</v>
      </c>
      <c r="Q47" s="7">
        <v>25</v>
      </c>
      <c r="R47" s="8">
        <f t="shared" si="7"/>
        <v>89800</v>
      </c>
      <c r="S47" s="8">
        <f t="shared" si="7"/>
        <v>133300</v>
      </c>
      <c r="T47" s="8">
        <f t="shared" si="7"/>
        <v>176900</v>
      </c>
    </row>
    <row r="48" spans="1:20" hidden="1" x14ac:dyDescent="0.25">
      <c r="A48" s="7">
        <v>24</v>
      </c>
      <c r="B48" s="8">
        <f t="shared" si="0"/>
        <v>66900</v>
      </c>
      <c r="C48" s="8">
        <f t="shared" si="0"/>
        <v>99300</v>
      </c>
      <c r="D48" s="8">
        <f t="shared" si="1"/>
        <v>131800</v>
      </c>
      <c r="E48" s="7">
        <v>24</v>
      </c>
      <c r="F48" s="8">
        <f t="shared" si="2"/>
        <v>70300</v>
      </c>
      <c r="G48" s="8">
        <f>+MROUND(G10*1.02, 100)</f>
        <v>104300</v>
      </c>
      <c r="H48" s="8">
        <f t="shared" si="3"/>
        <v>138400</v>
      </c>
      <c r="I48" s="7">
        <v>24</v>
      </c>
      <c r="J48" s="8">
        <f t="shared" si="4"/>
        <v>73500</v>
      </c>
      <c r="K48" s="8">
        <f t="shared" si="4"/>
        <v>109200</v>
      </c>
      <c r="L48" s="8">
        <f t="shared" si="5"/>
        <v>144900</v>
      </c>
      <c r="M48" s="7">
        <v>24</v>
      </c>
      <c r="N48" s="8">
        <f t="shared" si="6"/>
        <v>77400</v>
      </c>
      <c r="O48" s="8">
        <f t="shared" si="6"/>
        <v>115000</v>
      </c>
      <c r="P48" s="8">
        <f t="shared" si="6"/>
        <v>152500</v>
      </c>
      <c r="Q48" s="7">
        <v>24</v>
      </c>
      <c r="R48" s="8">
        <f t="shared" si="7"/>
        <v>80000</v>
      </c>
      <c r="S48" s="8">
        <f t="shared" si="7"/>
        <v>118700</v>
      </c>
      <c r="T48" s="8">
        <f t="shared" si="7"/>
        <v>157500</v>
      </c>
    </row>
    <row r="49" spans="1:20" hidden="1" x14ac:dyDescent="0.25">
      <c r="A49" s="7">
        <v>23</v>
      </c>
      <c r="B49" s="8">
        <f t="shared" si="0"/>
        <v>59700</v>
      </c>
      <c r="C49" s="8">
        <f t="shared" si="0"/>
        <v>88600</v>
      </c>
      <c r="D49" s="8">
        <f t="shared" si="1"/>
        <v>117600</v>
      </c>
      <c r="E49" s="7">
        <v>23</v>
      </c>
      <c r="F49" s="8">
        <f t="shared" si="2"/>
        <v>62700</v>
      </c>
      <c r="G49" s="8">
        <f>+MROUND(G11*1.02, 100)</f>
        <v>93000</v>
      </c>
      <c r="H49" s="8">
        <f t="shared" si="3"/>
        <v>123300</v>
      </c>
      <c r="I49" s="7">
        <v>23</v>
      </c>
      <c r="J49" s="8">
        <f t="shared" si="4"/>
        <v>65700</v>
      </c>
      <c r="K49" s="8">
        <f t="shared" si="4"/>
        <v>97500</v>
      </c>
      <c r="L49" s="8">
        <f t="shared" si="5"/>
        <v>129300</v>
      </c>
      <c r="M49" s="7">
        <v>23</v>
      </c>
      <c r="N49" s="8">
        <f t="shared" si="6"/>
        <v>69100</v>
      </c>
      <c r="O49" s="8">
        <f t="shared" si="6"/>
        <v>102600</v>
      </c>
      <c r="P49" s="8">
        <f t="shared" si="6"/>
        <v>136200</v>
      </c>
      <c r="Q49" s="7">
        <v>23</v>
      </c>
      <c r="R49" s="8">
        <f t="shared" si="7"/>
        <v>71200</v>
      </c>
      <c r="S49" s="8">
        <f t="shared" si="7"/>
        <v>105800</v>
      </c>
      <c r="T49" s="8">
        <f t="shared" si="7"/>
        <v>140400</v>
      </c>
    </row>
    <row r="50" spans="1:20" hidden="1" x14ac:dyDescent="0.25">
      <c r="A50" s="7">
        <v>22</v>
      </c>
      <c r="B50" s="8">
        <f t="shared" si="0"/>
        <v>53200</v>
      </c>
      <c r="C50" s="8">
        <f t="shared" si="0"/>
        <v>79100</v>
      </c>
      <c r="D50" s="8">
        <f t="shared" si="1"/>
        <v>104900</v>
      </c>
      <c r="E50" s="7">
        <v>22</v>
      </c>
      <c r="F50" s="8">
        <f t="shared" si="2"/>
        <v>56000</v>
      </c>
      <c r="G50" s="8">
        <f>+MROUND(G12*1.02, 100)</f>
        <v>83100</v>
      </c>
      <c r="H50" s="8">
        <f t="shared" si="3"/>
        <v>110200</v>
      </c>
      <c r="I50" s="7">
        <v>22</v>
      </c>
      <c r="J50" s="8">
        <f t="shared" si="4"/>
        <v>58500</v>
      </c>
      <c r="K50" s="8">
        <f t="shared" si="4"/>
        <v>87000</v>
      </c>
      <c r="L50" s="8">
        <f t="shared" si="5"/>
        <v>115400</v>
      </c>
      <c r="M50" s="7">
        <v>22</v>
      </c>
      <c r="N50" s="8">
        <f t="shared" si="6"/>
        <v>61700</v>
      </c>
      <c r="O50" s="8">
        <f t="shared" si="6"/>
        <v>91600</v>
      </c>
      <c r="P50" s="8">
        <f t="shared" si="6"/>
        <v>121500</v>
      </c>
      <c r="Q50" s="7">
        <v>22</v>
      </c>
      <c r="R50" s="8">
        <f t="shared" si="7"/>
        <v>63800</v>
      </c>
      <c r="S50" s="8">
        <f t="shared" si="7"/>
        <v>94700</v>
      </c>
      <c r="T50" s="8">
        <f t="shared" si="7"/>
        <v>125600</v>
      </c>
    </row>
    <row r="51" spans="1:20" hidden="1" x14ac:dyDescent="0.25">
      <c r="A51" s="7">
        <v>21</v>
      </c>
      <c r="B51" s="8">
        <f t="shared" si="0"/>
        <v>47700</v>
      </c>
      <c r="C51" s="21">
        <v>70800</v>
      </c>
      <c r="D51" s="8">
        <f t="shared" si="1"/>
        <v>93900</v>
      </c>
      <c r="E51" s="7">
        <v>21</v>
      </c>
      <c r="F51" s="8">
        <f t="shared" si="2"/>
        <v>50100</v>
      </c>
      <c r="G51" s="21">
        <v>74300</v>
      </c>
      <c r="H51" s="8">
        <f t="shared" si="3"/>
        <v>98500</v>
      </c>
      <c r="I51" s="7">
        <v>21</v>
      </c>
      <c r="J51" s="8">
        <f t="shared" si="4"/>
        <v>52400</v>
      </c>
      <c r="K51" s="8">
        <f t="shared" si="4"/>
        <v>77900</v>
      </c>
      <c r="L51" s="8">
        <f t="shared" si="5"/>
        <v>103300</v>
      </c>
      <c r="M51" s="7">
        <v>21</v>
      </c>
      <c r="N51" s="8">
        <f t="shared" si="6"/>
        <v>55200</v>
      </c>
      <c r="O51" s="8">
        <f t="shared" si="6"/>
        <v>81900</v>
      </c>
      <c r="P51" s="8">
        <f t="shared" si="6"/>
        <v>108600</v>
      </c>
      <c r="Q51" s="7">
        <v>21</v>
      </c>
      <c r="R51" s="8">
        <f t="shared" si="7"/>
        <v>57300</v>
      </c>
      <c r="S51" s="8">
        <f t="shared" si="7"/>
        <v>85100</v>
      </c>
      <c r="T51" s="8">
        <f t="shared" si="7"/>
        <v>112800</v>
      </c>
    </row>
    <row r="52" spans="1:20" hidden="1" x14ac:dyDescent="0.25">
      <c r="A52" s="7">
        <v>20</v>
      </c>
      <c r="B52" s="8">
        <f t="shared" si="0"/>
        <v>43200</v>
      </c>
      <c r="C52" s="8">
        <f>+MROUND(C14*1.02, 100)</f>
        <v>64300</v>
      </c>
      <c r="D52" s="8">
        <f t="shared" si="1"/>
        <v>85300</v>
      </c>
      <c r="E52" s="7">
        <v>20</v>
      </c>
      <c r="F52" s="8">
        <f t="shared" si="2"/>
        <v>45400</v>
      </c>
      <c r="G52" s="8">
        <f>+MROUND(G14*1.02, 100)</f>
        <v>67500</v>
      </c>
      <c r="H52" s="8">
        <f t="shared" si="3"/>
        <v>89600</v>
      </c>
      <c r="I52" s="7">
        <v>20</v>
      </c>
      <c r="J52" s="8">
        <f t="shared" si="4"/>
        <v>47600</v>
      </c>
      <c r="K52" s="21">
        <v>70700</v>
      </c>
      <c r="L52" s="8">
        <f t="shared" si="5"/>
        <v>93800</v>
      </c>
      <c r="M52" s="7">
        <v>20</v>
      </c>
      <c r="N52" s="8">
        <f t="shared" si="6"/>
        <v>50100</v>
      </c>
      <c r="O52" s="8">
        <f t="shared" si="6"/>
        <v>74400</v>
      </c>
      <c r="P52" s="8">
        <f t="shared" si="6"/>
        <v>98600</v>
      </c>
      <c r="Q52" s="7">
        <v>20</v>
      </c>
      <c r="R52" s="8">
        <f t="shared" si="7"/>
        <v>51900</v>
      </c>
      <c r="S52" s="8">
        <f t="shared" si="7"/>
        <v>77100</v>
      </c>
      <c r="T52" s="8">
        <f t="shared" si="7"/>
        <v>102300</v>
      </c>
    </row>
    <row r="53" spans="1:20" hidden="1" x14ac:dyDescent="0.25">
      <c r="A53" s="7">
        <v>19</v>
      </c>
      <c r="B53" s="8">
        <f t="shared" si="0"/>
        <v>39300</v>
      </c>
      <c r="C53" s="21">
        <v>58300</v>
      </c>
      <c r="D53" s="8">
        <f t="shared" si="1"/>
        <v>77300</v>
      </c>
      <c r="E53" s="7">
        <v>19</v>
      </c>
      <c r="F53" s="8">
        <f t="shared" si="2"/>
        <v>41200</v>
      </c>
      <c r="G53" s="8">
        <f>+MROUND(G15*1.02, 100)</f>
        <v>61300</v>
      </c>
      <c r="H53" s="8">
        <f t="shared" si="3"/>
        <v>81300</v>
      </c>
      <c r="I53" s="7">
        <v>19</v>
      </c>
      <c r="J53" s="8">
        <f t="shared" si="4"/>
        <v>43100</v>
      </c>
      <c r="K53" s="8">
        <f>+MROUND(K15*1.02, 100)</f>
        <v>64100</v>
      </c>
      <c r="L53" s="8">
        <f t="shared" si="5"/>
        <v>85100</v>
      </c>
      <c r="M53" s="7">
        <v>19</v>
      </c>
      <c r="N53" s="8">
        <f t="shared" si="6"/>
        <v>45400</v>
      </c>
      <c r="O53" s="8">
        <f t="shared" si="6"/>
        <v>67400</v>
      </c>
      <c r="P53" s="8">
        <f t="shared" si="6"/>
        <v>89500</v>
      </c>
      <c r="Q53" s="7">
        <v>19</v>
      </c>
      <c r="R53" s="8">
        <f t="shared" si="7"/>
        <v>47000</v>
      </c>
      <c r="S53" s="8">
        <f t="shared" si="7"/>
        <v>69900</v>
      </c>
      <c r="T53" s="8">
        <f t="shared" si="7"/>
        <v>92700</v>
      </c>
    </row>
    <row r="54" spans="1:20" hidden="1" x14ac:dyDescent="0.25">
      <c r="A54" s="7">
        <v>18</v>
      </c>
      <c r="B54" s="8">
        <f t="shared" si="0"/>
        <v>35700</v>
      </c>
      <c r="C54" s="21">
        <v>53000</v>
      </c>
      <c r="D54" s="8">
        <f t="shared" si="1"/>
        <v>70300</v>
      </c>
      <c r="E54" s="7">
        <v>18</v>
      </c>
      <c r="F54" s="8">
        <f t="shared" si="2"/>
        <v>37300</v>
      </c>
      <c r="G54" s="8">
        <f>+MROUND(G16*1.02, 100)</f>
        <v>55500</v>
      </c>
      <c r="H54" s="8">
        <f t="shared" si="3"/>
        <v>73600</v>
      </c>
      <c r="I54" s="7">
        <v>18</v>
      </c>
      <c r="J54" s="8">
        <f t="shared" si="4"/>
        <v>39300</v>
      </c>
      <c r="K54" s="8">
        <f>+MROUND(K16*1.02, 100)</f>
        <v>58200</v>
      </c>
      <c r="L54" s="8">
        <f t="shared" si="5"/>
        <v>77300</v>
      </c>
      <c r="M54" s="7">
        <v>18</v>
      </c>
      <c r="N54" s="8">
        <f t="shared" si="6"/>
        <v>41300</v>
      </c>
      <c r="O54" s="8">
        <f t="shared" si="6"/>
        <v>61300</v>
      </c>
      <c r="P54" s="8">
        <f t="shared" si="6"/>
        <v>81300</v>
      </c>
      <c r="Q54" s="7">
        <v>18</v>
      </c>
      <c r="R54" s="8">
        <f t="shared" si="7"/>
        <v>42700</v>
      </c>
      <c r="S54" s="8">
        <f t="shared" si="7"/>
        <v>63500</v>
      </c>
      <c r="T54" s="8">
        <f t="shared" si="7"/>
        <v>84400</v>
      </c>
    </row>
    <row r="55" spans="1:20" hidden="1" x14ac:dyDescent="0.25">
      <c r="A55" s="7">
        <v>17</v>
      </c>
      <c r="B55" s="8">
        <f t="shared" si="0"/>
        <v>32500</v>
      </c>
      <c r="C55" s="21">
        <v>48300</v>
      </c>
      <c r="D55" s="8">
        <f t="shared" si="1"/>
        <v>64100</v>
      </c>
      <c r="E55" s="7">
        <v>17</v>
      </c>
      <c r="F55" s="8">
        <f t="shared" si="2"/>
        <v>34300</v>
      </c>
      <c r="G55" s="8">
        <f>+MROUND(G17*1.02, 100)</f>
        <v>50600</v>
      </c>
      <c r="H55" s="8">
        <f t="shared" si="3"/>
        <v>66900</v>
      </c>
      <c r="I55" s="7">
        <v>17</v>
      </c>
      <c r="J55" s="8">
        <f t="shared" si="4"/>
        <v>35700</v>
      </c>
      <c r="K55" s="8">
        <f>+MROUND(K17*1.02, 100)</f>
        <v>53000</v>
      </c>
      <c r="L55" s="8">
        <f t="shared" si="5"/>
        <v>70400</v>
      </c>
      <c r="M55" s="7">
        <v>17</v>
      </c>
      <c r="N55" s="8">
        <f t="shared" si="6"/>
        <v>37500</v>
      </c>
      <c r="O55" s="8">
        <f t="shared" si="6"/>
        <v>55700</v>
      </c>
      <c r="P55" s="8">
        <f t="shared" si="6"/>
        <v>73800</v>
      </c>
      <c r="Q55" s="7">
        <v>17</v>
      </c>
      <c r="R55" s="8">
        <f t="shared" si="7"/>
        <v>39000</v>
      </c>
      <c r="S55" s="8">
        <f t="shared" si="7"/>
        <v>57800</v>
      </c>
      <c r="T55" s="8">
        <f t="shared" si="7"/>
        <v>76700</v>
      </c>
    </row>
    <row r="56" spans="1:20" hidden="1" x14ac:dyDescent="0.25">
      <c r="A56" s="7">
        <v>16</v>
      </c>
      <c r="B56" s="8">
        <f t="shared" si="0"/>
        <v>29400</v>
      </c>
      <c r="C56" s="8">
        <f>+MROUND(C18*1.02, 100)</f>
        <v>43700</v>
      </c>
      <c r="D56" s="8">
        <f t="shared" si="1"/>
        <v>57900</v>
      </c>
      <c r="E56" s="7">
        <v>16</v>
      </c>
      <c r="F56" s="8">
        <f t="shared" si="2"/>
        <v>30900</v>
      </c>
      <c r="G56" s="8">
        <f>+MROUND(G18*1.02, 100)</f>
        <v>45900</v>
      </c>
      <c r="H56" s="8">
        <f t="shared" si="3"/>
        <v>60900</v>
      </c>
      <c r="I56" s="7">
        <v>16</v>
      </c>
      <c r="J56" s="8">
        <f t="shared" si="4"/>
        <v>32300</v>
      </c>
      <c r="K56" s="8">
        <f>+MROUND(K18*1.02, 100)</f>
        <v>48000</v>
      </c>
      <c r="L56" s="8">
        <f t="shared" si="5"/>
        <v>63800</v>
      </c>
      <c r="M56" s="7">
        <v>16</v>
      </c>
      <c r="N56" s="8">
        <f t="shared" si="6"/>
        <v>34000</v>
      </c>
      <c r="O56" s="8">
        <f t="shared" si="6"/>
        <v>50500</v>
      </c>
      <c r="P56" s="8">
        <f t="shared" si="6"/>
        <v>67000</v>
      </c>
      <c r="Q56" s="7">
        <v>16</v>
      </c>
      <c r="R56" s="8">
        <f t="shared" si="7"/>
        <v>35400</v>
      </c>
      <c r="S56" s="8">
        <f t="shared" si="7"/>
        <v>52500</v>
      </c>
      <c r="T56" s="8">
        <f t="shared" si="7"/>
        <v>69700</v>
      </c>
    </row>
    <row r="57" spans="1:20" ht="16.5" hidden="1" thickTop="1" thickBot="1" x14ac:dyDescent="0.3">
      <c r="A57" s="100" t="s">
        <v>34</v>
      </c>
      <c r="B57" s="101"/>
      <c r="C57" s="101"/>
      <c r="D57" s="102"/>
      <c r="E57" s="100" t="s">
        <v>45</v>
      </c>
      <c r="F57" s="101"/>
      <c r="G57" s="101"/>
      <c r="H57" s="102"/>
      <c r="I57" s="100" t="s">
        <v>56</v>
      </c>
      <c r="J57" s="101"/>
      <c r="K57" s="101"/>
      <c r="L57" s="102"/>
      <c r="M57" s="100" t="s">
        <v>57</v>
      </c>
      <c r="N57" s="101"/>
      <c r="O57" s="101"/>
      <c r="P57" s="101"/>
      <c r="Q57" s="94" t="s">
        <v>64</v>
      </c>
      <c r="R57" s="95"/>
      <c r="S57" s="95"/>
      <c r="T57" s="96"/>
    </row>
    <row r="58" spans="1:20" ht="15.75" hidden="1" thickBot="1" x14ac:dyDescent="0.3">
      <c r="A58" s="83" t="s">
        <v>4</v>
      </c>
      <c r="B58" s="84"/>
      <c r="C58" s="84"/>
      <c r="D58" s="85"/>
      <c r="E58" s="83" t="s">
        <v>5</v>
      </c>
      <c r="F58" s="84"/>
      <c r="G58" s="84"/>
      <c r="H58" s="85"/>
      <c r="I58" s="83" t="s">
        <v>55</v>
      </c>
      <c r="J58" s="84"/>
      <c r="K58" s="84"/>
      <c r="L58" s="85"/>
      <c r="M58" s="83" t="s">
        <v>14</v>
      </c>
      <c r="N58" s="84"/>
      <c r="O58" s="84"/>
      <c r="P58" s="84"/>
      <c r="Q58" s="94" t="s">
        <v>65</v>
      </c>
      <c r="R58" s="95"/>
      <c r="S58" s="95"/>
      <c r="T58" s="96"/>
    </row>
    <row r="59" spans="1:20" ht="15.75" hidden="1" thickBot="1" x14ac:dyDescent="0.3">
      <c r="A59" s="83" t="s">
        <v>10</v>
      </c>
      <c r="B59" s="84"/>
      <c r="C59" s="84"/>
      <c r="D59" s="85"/>
      <c r="E59" s="83" t="s">
        <v>39</v>
      </c>
      <c r="F59" s="84"/>
      <c r="G59" s="84"/>
      <c r="H59" s="85"/>
      <c r="I59" s="83" t="s">
        <v>6</v>
      </c>
      <c r="J59" s="84"/>
      <c r="K59" s="84"/>
      <c r="L59" s="85"/>
      <c r="M59" s="83" t="s">
        <v>30</v>
      </c>
      <c r="N59" s="84"/>
      <c r="O59" s="84"/>
      <c r="P59" s="84"/>
      <c r="Q59" s="94" t="s">
        <v>66</v>
      </c>
      <c r="R59" s="95"/>
      <c r="S59" s="95"/>
      <c r="T59" s="96"/>
    </row>
    <row r="60" spans="1:20" ht="15.75" hidden="1" thickBot="1" x14ac:dyDescent="0.3">
      <c r="A60" s="83" t="s">
        <v>16</v>
      </c>
      <c r="B60" s="84"/>
      <c r="C60" s="84"/>
      <c r="D60" s="85"/>
      <c r="E60" s="83" t="s">
        <v>11</v>
      </c>
      <c r="F60" s="84"/>
      <c r="G60" s="84"/>
      <c r="H60" s="85"/>
      <c r="I60" s="83" t="s">
        <v>54</v>
      </c>
      <c r="J60" s="84"/>
      <c r="K60" s="84"/>
      <c r="L60" s="85"/>
      <c r="Q60" s="94" t="s">
        <v>67</v>
      </c>
      <c r="R60" s="95"/>
      <c r="S60" s="95"/>
      <c r="T60" s="96"/>
    </row>
    <row r="61" spans="1:20" ht="15.75" hidden="1" thickBot="1" x14ac:dyDescent="0.3">
      <c r="A61" s="83" t="s">
        <v>27</v>
      </c>
      <c r="B61" s="84"/>
      <c r="C61" s="84"/>
      <c r="D61" s="85"/>
      <c r="E61" s="83" t="s">
        <v>47</v>
      </c>
      <c r="F61" s="84"/>
      <c r="G61" s="84"/>
      <c r="H61" s="85"/>
      <c r="I61" s="83" t="s">
        <v>43</v>
      </c>
      <c r="J61" s="84"/>
      <c r="K61" s="84"/>
      <c r="L61" s="85"/>
    </row>
    <row r="62" spans="1:20" ht="15.75" hidden="1" thickBot="1" x14ac:dyDescent="0.3">
      <c r="A62" s="83" t="s">
        <v>32</v>
      </c>
      <c r="B62" s="84"/>
      <c r="C62" s="84"/>
      <c r="D62" s="85"/>
      <c r="E62" s="83" t="s">
        <v>53</v>
      </c>
      <c r="F62" s="84"/>
      <c r="G62" s="84"/>
      <c r="H62" s="85"/>
      <c r="I62" s="83" t="s">
        <v>19</v>
      </c>
      <c r="J62" s="84"/>
      <c r="K62" s="84"/>
      <c r="L62" s="85"/>
    </row>
    <row r="63" spans="1:20" ht="15.75" hidden="1" thickBot="1" x14ac:dyDescent="0.3">
      <c r="A63" s="83" t="s">
        <v>21</v>
      </c>
      <c r="B63" s="84"/>
      <c r="C63" s="84"/>
      <c r="D63" s="85"/>
      <c r="E63" s="83" t="s">
        <v>68</v>
      </c>
      <c r="F63" s="84"/>
      <c r="G63" s="84"/>
      <c r="H63" s="85"/>
      <c r="I63" s="83" t="s">
        <v>12</v>
      </c>
      <c r="J63" s="84"/>
      <c r="K63" s="84"/>
      <c r="L63" s="85"/>
    </row>
    <row r="64" spans="1:20" ht="15.75" hidden="1" thickBot="1" x14ac:dyDescent="0.3">
      <c r="A64" s="83" t="s">
        <v>35</v>
      </c>
      <c r="B64" s="84"/>
      <c r="C64" s="84"/>
      <c r="D64" s="85"/>
      <c r="E64" s="83" t="s">
        <v>17</v>
      </c>
      <c r="F64" s="84"/>
      <c r="G64" s="84"/>
      <c r="H64" s="85"/>
      <c r="I64" s="83" t="s">
        <v>18</v>
      </c>
      <c r="J64" s="84"/>
      <c r="K64" s="84"/>
      <c r="L64" s="85"/>
    </row>
    <row r="65" spans="1:28" ht="15.75" hidden="1" thickBot="1" x14ac:dyDescent="0.3">
      <c r="A65" s="83" t="s">
        <v>46</v>
      </c>
      <c r="B65" s="84"/>
      <c r="C65" s="84"/>
      <c r="D65" s="85"/>
      <c r="E65" s="83" t="s">
        <v>40</v>
      </c>
      <c r="F65" s="84"/>
      <c r="G65" s="84"/>
      <c r="H65" s="85"/>
    </row>
    <row r="66" spans="1:28" ht="15.75" hidden="1" thickBot="1" x14ac:dyDescent="0.3">
      <c r="A66" s="83" t="s">
        <v>26</v>
      </c>
      <c r="B66" s="84"/>
      <c r="C66" s="84"/>
      <c r="D66" s="85"/>
      <c r="E66" s="94" t="s">
        <v>69</v>
      </c>
      <c r="F66" s="95"/>
      <c r="G66" s="95"/>
      <c r="H66" s="96"/>
    </row>
    <row r="67" spans="1:28" ht="15.75" hidden="1" thickBot="1" x14ac:dyDescent="0.3">
      <c r="A67" s="83" t="s">
        <v>70</v>
      </c>
      <c r="B67" s="84"/>
      <c r="C67" s="84"/>
      <c r="D67" s="85"/>
      <c r="E67" s="94" t="s">
        <v>71</v>
      </c>
      <c r="F67" s="95"/>
      <c r="G67" s="95"/>
      <c r="H67" s="96"/>
    </row>
    <row r="68" spans="1:28" ht="15.75" hidden="1" thickBot="1" x14ac:dyDescent="0.3">
      <c r="A68" s="83" t="s">
        <v>51</v>
      </c>
      <c r="B68" s="84"/>
      <c r="C68" s="84"/>
      <c r="D68" s="85"/>
      <c r="E68" s="94" t="s">
        <v>72</v>
      </c>
      <c r="F68" s="95"/>
      <c r="G68" s="95"/>
      <c r="H68" s="96"/>
    </row>
    <row r="69" spans="1:28" ht="15.75" hidden="1" thickBot="1" x14ac:dyDescent="0.3">
      <c r="A69" s="83" t="s">
        <v>52</v>
      </c>
      <c r="B69" s="84"/>
      <c r="C69" s="84"/>
      <c r="D69" s="85"/>
      <c r="E69" s="94" t="s">
        <v>73</v>
      </c>
      <c r="F69" s="95"/>
      <c r="G69" s="95"/>
      <c r="H69" s="96"/>
    </row>
    <row r="70" spans="1:28" ht="15.75" hidden="1" thickBot="1" x14ac:dyDescent="0.3">
      <c r="A70" s="83" t="s">
        <v>38</v>
      </c>
      <c r="B70" s="84"/>
      <c r="C70" s="84"/>
      <c r="D70" s="85"/>
      <c r="E70" s="97" t="s">
        <v>74</v>
      </c>
      <c r="F70" s="98"/>
      <c r="G70" s="98"/>
      <c r="H70" s="99"/>
    </row>
    <row r="71" spans="1:28" ht="15.75" hidden="1" thickBot="1" x14ac:dyDescent="0.3">
      <c r="A71" s="83" t="s">
        <v>22</v>
      </c>
      <c r="B71" s="84"/>
      <c r="C71" s="84"/>
      <c r="D71" s="85"/>
      <c r="Q71" s="20"/>
    </row>
    <row r="72" spans="1:28" ht="15.75" hidden="1" thickBot="1" x14ac:dyDescent="0.3">
      <c r="A72" s="83" t="s">
        <v>50</v>
      </c>
      <c r="B72" s="84"/>
      <c r="C72" s="84"/>
      <c r="D72" s="85"/>
      <c r="Q72" s="20"/>
    </row>
    <row r="73" spans="1:28" ht="15.75" hidden="1" thickBot="1" x14ac:dyDescent="0.3">
      <c r="A73" s="83" t="s">
        <v>42</v>
      </c>
      <c r="B73" s="84"/>
      <c r="C73" s="84"/>
      <c r="D73" s="85"/>
      <c r="Q73" s="20"/>
    </row>
    <row r="74" spans="1:28" hidden="1" x14ac:dyDescent="0.25">
      <c r="Q74" s="20"/>
    </row>
    <row r="75" spans="1:28" hidden="1" x14ac:dyDescent="0.25">
      <c r="Q75" s="20"/>
    </row>
    <row r="76" spans="1:28" ht="56.45" customHeight="1" x14ac:dyDescent="0.25">
      <c r="A76" s="86" t="s">
        <v>81</v>
      </c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</row>
    <row r="77" spans="1:28" ht="36.75" customHeight="1" thickBot="1" x14ac:dyDescent="0.3">
      <c r="A77" s="88" t="s">
        <v>59</v>
      </c>
      <c r="B77" s="89"/>
      <c r="C77" s="89"/>
      <c r="D77" s="89"/>
      <c r="E77" s="90" t="s">
        <v>60</v>
      </c>
      <c r="F77" s="91"/>
      <c r="G77" s="91"/>
      <c r="H77" s="91"/>
      <c r="I77" s="90" t="s">
        <v>61</v>
      </c>
      <c r="J77" s="91"/>
      <c r="K77" s="91"/>
      <c r="L77" s="91"/>
      <c r="M77" s="92" t="s">
        <v>62</v>
      </c>
      <c r="N77" s="93"/>
      <c r="O77" s="93"/>
      <c r="P77" s="93"/>
      <c r="Q77" s="90" t="s">
        <v>63</v>
      </c>
      <c r="R77" s="91"/>
      <c r="S77" s="91"/>
      <c r="T77" s="91"/>
      <c r="U77" s="90" t="s">
        <v>77</v>
      </c>
      <c r="V77" s="91"/>
      <c r="W77" s="91"/>
      <c r="X77" s="91"/>
      <c r="Y77" s="90" t="s">
        <v>78</v>
      </c>
      <c r="Z77" s="91"/>
      <c r="AA77" s="91"/>
      <c r="AB77" s="91"/>
    </row>
    <row r="78" spans="1:28" s="25" customFormat="1" ht="20.100000000000001" customHeight="1" thickBot="1" x14ac:dyDescent="0.3">
      <c r="A78" s="22" t="s">
        <v>0</v>
      </c>
      <c r="B78" s="23" t="s">
        <v>1</v>
      </c>
      <c r="C78" s="23" t="s">
        <v>2</v>
      </c>
      <c r="D78" s="23" t="s">
        <v>3</v>
      </c>
      <c r="E78" s="22" t="s">
        <v>0</v>
      </c>
      <c r="F78" s="23" t="s">
        <v>1</v>
      </c>
      <c r="G78" s="23" t="s">
        <v>2</v>
      </c>
      <c r="H78" s="23" t="s">
        <v>3</v>
      </c>
      <c r="I78" s="22" t="s">
        <v>0</v>
      </c>
      <c r="J78" s="23" t="s">
        <v>1</v>
      </c>
      <c r="K78" s="23" t="s">
        <v>2</v>
      </c>
      <c r="L78" s="23" t="s">
        <v>3</v>
      </c>
      <c r="M78" s="22" t="s">
        <v>0</v>
      </c>
      <c r="N78" s="23" t="s">
        <v>1</v>
      </c>
      <c r="O78" s="23" t="s">
        <v>2</v>
      </c>
      <c r="P78" s="23" t="s">
        <v>3</v>
      </c>
      <c r="Q78" s="22" t="s">
        <v>0</v>
      </c>
      <c r="R78" s="23" t="s">
        <v>1</v>
      </c>
      <c r="S78" s="23" t="s">
        <v>2</v>
      </c>
      <c r="T78" s="24" t="s">
        <v>3</v>
      </c>
      <c r="U78" s="22" t="s">
        <v>0</v>
      </c>
      <c r="V78" s="23" t="s">
        <v>1</v>
      </c>
      <c r="W78" s="23" t="s">
        <v>2</v>
      </c>
      <c r="X78" s="24" t="s">
        <v>3</v>
      </c>
      <c r="Y78" s="22" t="s">
        <v>0</v>
      </c>
      <c r="Z78" s="23" t="s">
        <v>1</v>
      </c>
      <c r="AA78" s="23" t="s">
        <v>2</v>
      </c>
      <c r="AB78" s="24" t="s">
        <v>3</v>
      </c>
    </row>
    <row r="79" spans="1:28" s="25" customFormat="1" ht="20.100000000000001" customHeight="1" x14ac:dyDescent="0.25">
      <c r="A79" s="35">
        <v>31</v>
      </c>
      <c r="B79" s="33">
        <f t="shared" ref="B79:B94" si="8">+C79-(D79-C79)</f>
        <v>181700</v>
      </c>
      <c r="C79" s="32">
        <v>279600</v>
      </c>
      <c r="D79" s="34">
        <f>+MROUND(C79*1.35, 100)</f>
        <v>377500</v>
      </c>
      <c r="E79" s="35">
        <v>31</v>
      </c>
      <c r="F79" s="33">
        <f t="shared" ref="F79:F94" si="9">+G79-(H79-G79)</f>
        <v>190800</v>
      </c>
      <c r="G79" s="32">
        <v>293600</v>
      </c>
      <c r="H79" s="34">
        <f>+MROUND(G79*1.35, 100)</f>
        <v>396400</v>
      </c>
      <c r="I79" s="35">
        <v>31</v>
      </c>
      <c r="J79" s="33">
        <f t="shared" ref="J79:J94" si="10">+K79-(L79-K79)</f>
        <v>199900</v>
      </c>
      <c r="K79" s="32">
        <v>307500</v>
      </c>
      <c r="L79" s="34">
        <f>+MROUND(K79*1.35, 100)</f>
        <v>415100</v>
      </c>
      <c r="M79" s="35">
        <v>31</v>
      </c>
      <c r="N79" s="33">
        <f t="shared" ref="N79:N94" si="11">+O79-(P79-O79)</f>
        <v>209000</v>
      </c>
      <c r="O79" s="32">
        <v>321500</v>
      </c>
      <c r="P79" s="34">
        <f>+MROUND(O79*1.35, 100)</f>
        <v>434000</v>
      </c>
      <c r="Q79" s="35">
        <v>31</v>
      </c>
      <c r="R79" s="33">
        <v>218100</v>
      </c>
      <c r="S79" s="32">
        <v>335500</v>
      </c>
      <c r="T79" s="34">
        <v>452900</v>
      </c>
      <c r="U79" s="35">
        <v>31</v>
      </c>
      <c r="V79" s="33">
        <f t="shared" ref="V79:V94" si="12">+W79-(X79-W79)</f>
        <v>227100</v>
      </c>
      <c r="W79" s="32">
        <v>349400</v>
      </c>
      <c r="X79" s="34">
        <f>+MROUND(W79*1.35, 100)</f>
        <v>471700</v>
      </c>
      <c r="Y79" s="35">
        <v>31</v>
      </c>
      <c r="Z79" s="33">
        <f t="shared" ref="Z79:Z94" si="13">+AA79-(AB79-AA79)</f>
        <v>237800</v>
      </c>
      <c r="AA79" s="32">
        <v>365800</v>
      </c>
      <c r="AB79" s="34">
        <f>+MROUND(AA79*1.35, 100)</f>
        <v>493800</v>
      </c>
    </row>
    <row r="80" spans="1:28" ht="20.100000000000001" customHeight="1" x14ac:dyDescent="0.25">
      <c r="A80" s="37">
        <v>30</v>
      </c>
      <c r="B80" s="1">
        <f t="shared" si="8"/>
        <v>160700</v>
      </c>
      <c r="C80" s="2">
        <v>245300</v>
      </c>
      <c r="D80" s="1">
        <f>+MROUND(C80*1.345, 100)</f>
        <v>329900</v>
      </c>
      <c r="E80" s="37">
        <v>30</v>
      </c>
      <c r="F80" s="5">
        <f t="shared" si="9"/>
        <v>168700</v>
      </c>
      <c r="G80" s="2">
        <v>257600</v>
      </c>
      <c r="H80" s="1">
        <f>+MROUND(G80*1.345, 100)</f>
        <v>346500</v>
      </c>
      <c r="I80" s="37">
        <v>30</v>
      </c>
      <c r="J80" s="1">
        <f t="shared" si="10"/>
        <v>176700</v>
      </c>
      <c r="K80" s="2">
        <v>269800</v>
      </c>
      <c r="L80" s="1">
        <f>+MROUND(K80*1.345, 100)</f>
        <v>362900</v>
      </c>
      <c r="M80" s="37">
        <v>30</v>
      </c>
      <c r="N80" s="1">
        <f t="shared" si="11"/>
        <v>184800</v>
      </c>
      <c r="O80" s="26">
        <v>282100</v>
      </c>
      <c r="P80" s="1">
        <f>+MROUND(O80*1.345, 100)</f>
        <v>379400</v>
      </c>
      <c r="Q80" s="37">
        <v>30</v>
      </c>
      <c r="R80" s="1">
        <v>192800</v>
      </c>
      <c r="S80" s="26">
        <v>294400</v>
      </c>
      <c r="T80" s="1">
        <v>396000</v>
      </c>
      <c r="U80" s="37">
        <v>30</v>
      </c>
      <c r="V80" s="1">
        <f t="shared" si="12"/>
        <v>200800</v>
      </c>
      <c r="W80" s="26">
        <v>306600</v>
      </c>
      <c r="X80" s="1">
        <f>+MROUND(W80*1.345, 100)</f>
        <v>412400</v>
      </c>
      <c r="Y80" s="37">
        <v>30</v>
      </c>
      <c r="Z80" s="1">
        <f t="shared" si="13"/>
        <v>208900</v>
      </c>
      <c r="AA80" s="26">
        <v>318900</v>
      </c>
      <c r="AB80" s="1">
        <f>+MROUND(AA80*1.345, 100)</f>
        <v>428900</v>
      </c>
    </row>
    <row r="81" spans="1:28" ht="20.100000000000001" customHeight="1" x14ac:dyDescent="0.25">
      <c r="A81" s="7">
        <v>29</v>
      </c>
      <c r="B81" s="1">
        <f t="shared" si="8"/>
        <v>142700</v>
      </c>
      <c r="C81" s="2">
        <v>215200</v>
      </c>
      <c r="D81" s="1">
        <f>+MROUND(C81*1.3369, 100)</f>
        <v>287700</v>
      </c>
      <c r="E81" s="7">
        <v>29</v>
      </c>
      <c r="F81" s="5">
        <f t="shared" si="9"/>
        <v>149600</v>
      </c>
      <c r="G81" s="2">
        <v>226000</v>
      </c>
      <c r="H81" s="1">
        <f>+MROUND(G81*1.338, 100)</f>
        <v>302400</v>
      </c>
      <c r="I81" s="7">
        <v>29</v>
      </c>
      <c r="J81" s="1">
        <f t="shared" si="10"/>
        <v>156700</v>
      </c>
      <c r="K81" s="2">
        <v>236700</v>
      </c>
      <c r="L81" s="1">
        <f>+MROUND(K81*1.338, 100)</f>
        <v>316700</v>
      </c>
      <c r="M81" s="7">
        <v>29</v>
      </c>
      <c r="N81" s="1">
        <f t="shared" si="11"/>
        <v>163800</v>
      </c>
      <c r="O81" s="26">
        <v>247500</v>
      </c>
      <c r="P81" s="1">
        <f>+MROUND(O81*1.338, 100)</f>
        <v>331200</v>
      </c>
      <c r="Q81" s="7">
        <v>29</v>
      </c>
      <c r="R81" s="1">
        <v>171000</v>
      </c>
      <c r="S81" s="26">
        <v>258300</v>
      </c>
      <c r="T81" s="1">
        <v>345600</v>
      </c>
      <c r="U81" s="7">
        <v>29</v>
      </c>
      <c r="V81" s="1">
        <f t="shared" si="12"/>
        <v>178400</v>
      </c>
      <c r="W81" s="26">
        <v>269000</v>
      </c>
      <c r="X81" s="1">
        <f>+MROUND(W81*1.3369, 100)</f>
        <v>359600</v>
      </c>
      <c r="Y81" s="7">
        <v>29</v>
      </c>
      <c r="Z81" s="1">
        <f t="shared" si="13"/>
        <v>185500</v>
      </c>
      <c r="AA81" s="26">
        <v>279800</v>
      </c>
      <c r="AB81" s="1">
        <f>+MROUND(AA81*1.3369, 100)</f>
        <v>374100</v>
      </c>
    </row>
    <row r="82" spans="1:28" ht="20.100000000000001" customHeight="1" x14ac:dyDescent="0.25">
      <c r="A82" s="7">
        <v>28</v>
      </c>
      <c r="B82" s="1">
        <f t="shared" si="8"/>
        <v>126100</v>
      </c>
      <c r="C82" s="2">
        <v>188800</v>
      </c>
      <c r="D82" s="1">
        <f>+MROUND(C82*1.332, 100)</f>
        <v>251500</v>
      </c>
      <c r="E82" s="7">
        <v>28</v>
      </c>
      <c r="F82" s="5">
        <f t="shared" si="9"/>
        <v>132600</v>
      </c>
      <c r="G82" s="2">
        <v>198200</v>
      </c>
      <c r="H82" s="1">
        <f>+MROUND(G82*1.331, 100)</f>
        <v>263800</v>
      </c>
      <c r="I82" s="7">
        <v>28</v>
      </c>
      <c r="J82" s="1">
        <f t="shared" si="10"/>
        <v>138700</v>
      </c>
      <c r="K82" s="2">
        <v>207700</v>
      </c>
      <c r="L82" s="1">
        <f>+MROUND(K82*1.332, 100)</f>
        <v>276700</v>
      </c>
      <c r="M82" s="7">
        <v>28</v>
      </c>
      <c r="N82" s="1">
        <f t="shared" si="11"/>
        <v>145200</v>
      </c>
      <c r="O82" s="26">
        <v>217100</v>
      </c>
      <c r="P82" s="1">
        <f>+MROUND(O82*1.331, 100)</f>
        <v>289000</v>
      </c>
      <c r="Q82" s="7">
        <v>28</v>
      </c>
      <c r="R82" s="1">
        <v>151400</v>
      </c>
      <c r="S82" s="26">
        <v>226600</v>
      </c>
      <c r="T82" s="1">
        <v>301800</v>
      </c>
      <c r="U82" s="7">
        <v>28</v>
      </c>
      <c r="V82" s="1">
        <f t="shared" si="12"/>
        <v>157600</v>
      </c>
      <c r="W82" s="26">
        <v>236000</v>
      </c>
      <c r="X82" s="1">
        <f>+MROUND(W82*1.332, 100)</f>
        <v>314400</v>
      </c>
      <c r="Y82" s="7">
        <v>28</v>
      </c>
      <c r="Z82" s="1">
        <f t="shared" si="13"/>
        <v>163900</v>
      </c>
      <c r="AA82" s="26">
        <v>245400</v>
      </c>
      <c r="AB82" s="1">
        <f>+MROUND(AA82*1.332, 100)</f>
        <v>326900</v>
      </c>
    </row>
    <row r="83" spans="1:28" ht="20.100000000000001" customHeight="1" x14ac:dyDescent="0.25">
      <c r="A83" s="7">
        <v>27</v>
      </c>
      <c r="B83" s="1">
        <f t="shared" si="8"/>
        <v>111800</v>
      </c>
      <c r="C83" s="2">
        <v>165600</v>
      </c>
      <c r="D83" s="1">
        <f>+MROUND(C83*1.325, 100)</f>
        <v>219400</v>
      </c>
      <c r="E83" s="7">
        <v>27</v>
      </c>
      <c r="F83" s="5">
        <f t="shared" si="9"/>
        <v>117400</v>
      </c>
      <c r="G83" s="2">
        <v>173900</v>
      </c>
      <c r="H83" s="1">
        <f>+MROUND(G83*1.325, 100)</f>
        <v>230400</v>
      </c>
      <c r="I83" s="7">
        <v>27</v>
      </c>
      <c r="J83" s="1">
        <f t="shared" si="10"/>
        <v>123000</v>
      </c>
      <c r="K83" s="2">
        <v>182200</v>
      </c>
      <c r="L83" s="1">
        <f>+MROUND(K83*1.325, 100)</f>
        <v>241400</v>
      </c>
      <c r="M83" s="7">
        <v>27</v>
      </c>
      <c r="N83" s="1">
        <f t="shared" si="11"/>
        <v>128800</v>
      </c>
      <c r="O83" s="26">
        <v>190500</v>
      </c>
      <c r="P83" s="1">
        <f>+MROUND(O83*1.324, 100)</f>
        <v>252200</v>
      </c>
      <c r="Q83" s="7">
        <v>27</v>
      </c>
      <c r="R83" s="1">
        <v>134200</v>
      </c>
      <c r="S83" s="26">
        <v>198800</v>
      </c>
      <c r="T83" s="1">
        <v>263400</v>
      </c>
      <c r="U83" s="7">
        <v>27</v>
      </c>
      <c r="V83" s="1">
        <f t="shared" si="12"/>
        <v>139700</v>
      </c>
      <c r="W83" s="26">
        <v>207000</v>
      </c>
      <c r="X83" s="1">
        <f>+MROUND(W83*1.325, 100)</f>
        <v>274300</v>
      </c>
      <c r="Y83" s="7">
        <v>27</v>
      </c>
      <c r="Z83" s="1">
        <f t="shared" si="13"/>
        <v>145300</v>
      </c>
      <c r="AA83" s="26">
        <v>215300</v>
      </c>
      <c r="AB83" s="1">
        <f>+MROUND(AA83*1.325, 100)</f>
        <v>285300</v>
      </c>
    </row>
    <row r="84" spans="1:28" ht="20.100000000000001" customHeight="1" x14ac:dyDescent="0.25">
      <c r="A84" s="7">
        <v>26</v>
      </c>
      <c r="B84" s="1">
        <f t="shared" si="8"/>
        <v>101000</v>
      </c>
      <c r="C84" s="2">
        <v>147900</v>
      </c>
      <c r="D84" s="1">
        <f>+MROUND(C84*1.317, 100)</f>
        <v>194800</v>
      </c>
      <c r="E84" s="7">
        <v>26</v>
      </c>
      <c r="F84" s="5">
        <f t="shared" si="9"/>
        <v>105900</v>
      </c>
      <c r="G84" s="2">
        <v>155300</v>
      </c>
      <c r="H84" s="1">
        <f>+MROUND(G84*1.318, 100)</f>
        <v>204700</v>
      </c>
      <c r="I84" s="7">
        <v>26</v>
      </c>
      <c r="J84" s="1">
        <f t="shared" si="10"/>
        <v>111000</v>
      </c>
      <c r="K84" s="2">
        <v>162700</v>
      </c>
      <c r="L84" s="1">
        <f>+MROUND(K84*1.318, 100)</f>
        <v>214400</v>
      </c>
      <c r="M84" s="7">
        <v>26</v>
      </c>
      <c r="N84" s="1">
        <f t="shared" si="11"/>
        <v>116000</v>
      </c>
      <c r="O84" s="26">
        <v>170100</v>
      </c>
      <c r="P84" s="1">
        <f>+MROUND(O84*1.318, 100)</f>
        <v>224200</v>
      </c>
      <c r="Q84" s="7">
        <v>26</v>
      </c>
      <c r="R84" s="1">
        <v>121100</v>
      </c>
      <c r="S84" s="26">
        <v>177500</v>
      </c>
      <c r="T84" s="1">
        <v>233900</v>
      </c>
      <c r="U84" s="7">
        <v>26</v>
      </c>
      <c r="V84" s="1">
        <f t="shared" si="12"/>
        <v>126100</v>
      </c>
      <c r="W84" s="26">
        <v>184900</v>
      </c>
      <c r="X84" s="1">
        <f>+MROUND(W84*1.318, 100)</f>
        <v>243700</v>
      </c>
      <c r="Y84" s="7">
        <v>26</v>
      </c>
      <c r="Z84" s="1">
        <f t="shared" si="13"/>
        <v>131100</v>
      </c>
      <c r="AA84" s="26">
        <v>192300</v>
      </c>
      <c r="AB84" s="1">
        <f>+MROUND(AA84*1.318, 100)</f>
        <v>253500</v>
      </c>
    </row>
    <row r="85" spans="1:28" ht="20.100000000000001" customHeight="1" x14ac:dyDescent="0.25">
      <c r="A85" s="7">
        <v>25</v>
      </c>
      <c r="B85" s="1">
        <f t="shared" si="8"/>
        <v>91000</v>
      </c>
      <c r="C85" s="2">
        <v>132100</v>
      </c>
      <c r="D85" s="1">
        <f>+MROUND(C85*1.311, 100)</f>
        <v>173200</v>
      </c>
      <c r="E85" s="7">
        <v>25</v>
      </c>
      <c r="F85" s="5">
        <f t="shared" si="9"/>
        <v>95600</v>
      </c>
      <c r="G85" s="2">
        <v>138700</v>
      </c>
      <c r="H85" s="1">
        <f>+MROUND(G85*1.311, 100)</f>
        <v>181800</v>
      </c>
      <c r="I85" s="7">
        <v>25</v>
      </c>
      <c r="J85" s="1">
        <f t="shared" si="10"/>
        <v>100100</v>
      </c>
      <c r="K85" s="2">
        <v>145300</v>
      </c>
      <c r="L85" s="1">
        <f>+MROUND(K85*1.311, 100)</f>
        <v>190500</v>
      </c>
      <c r="M85" s="7">
        <v>25</v>
      </c>
      <c r="N85" s="1">
        <f t="shared" si="11"/>
        <v>104900</v>
      </c>
      <c r="O85" s="26">
        <v>151900</v>
      </c>
      <c r="P85" s="1">
        <f>+MROUND(O85*1.3092, 100)</f>
        <v>198900</v>
      </c>
      <c r="Q85" s="7">
        <v>25</v>
      </c>
      <c r="R85" s="1">
        <v>109200</v>
      </c>
      <c r="S85" s="26">
        <v>158500</v>
      </c>
      <c r="T85" s="1">
        <v>207800</v>
      </c>
      <c r="U85" s="7">
        <v>25</v>
      </c>
      <c r="V85" s="1">
        <f t="shared" si="12"/>
        <v>113800</v>
      </c>
      <c r="W85" s="26">
        <v>165100</v>
      </c>
      <c r="X85" s="1">
        <f>+MROUND(W85*1.311, 100)</f>
        <v>216400</v>
      </c>
      <c r="Y85" s="7">
        <v>25</v>
      </c>
      <c r="Z85" s="1">
        <f t="shared" si="13"/>
        <v>118300</v>
      </c>
      <c r="AA85" s="26">
        <v>171700</v>
      </c>
      <c r="AB85" s="1">
        <f>+MROUND(AA85*1.311, 100)</f>
        <v>225100</v>
      </c>
    </row>
    <row r="86" spans="1:28" ht="20.100000000000001" customHeight="1" x14ac:dyDescent="0.25">
      <c r="A86" s="7">
        <v>24</v>
      </c>
      <c r="B86" s="1">
        <f t="shared" si="8"/>
        <v>82100</v>
      </c>
      <c r="C86" s="2">
        <v>117900</v>
      </c>
      <c r="D86" s="1">
        <f>+MROUND(C86*1.3035, 100)</f>
        <v>153700</v>
      </c>
      <c r="E86" s="7">
        <v>24</v>
      </c>
      <c r="F86" s="5">
        <f t="shared" si="9"/>
        <v>86300</v>
      </c>
      <c r="G86" s="2">
        <v>123800</v>
      </c>
      <c r="H86" s="1">
        <f>+MROUND(G86*1.303, 100)</f>
        <v>161300</v>
      </c>
      <c r="I86" s="7">
        <v>24</v>
      </c>
      <c r="J86" s="1">
        <f t="shared" si="10"/>
        <v>90300</v>
      </c>
      <c r="K86" s="2">
        <v>129700</v>
      </c>
      <c r="L86" s="1">
        <f>+MROUND(K86*1.3035, 100)</f>
        <v>169100</v>
      </c>
      <c r="M86" s="7">
        <v>24</v>
      </c>
      <c r="N86" s="1">
        <f t="shared" si="11"/>
        <v>94400</v>
      </c>
      <c r="O86" s="26">
        <v>135600</v>
      </c>
      <c r="P86" s="1">
        <f>+MROUND(O86*1.3035, 100)</f>
        <v>176800</v>
      </c>
      <c r="Q86" s="7">
        <v>24</v>
      </c>
      <c r="R86" s="1">
        <v>98600</v>
      </c>
      <c r="S86" s="26">
        <v>141500</v>
      </c>
      <c r="T86" s="1">
        <v>184400</v>
      </c>
      <c r="U86" s="7">
        <v>24</v>
      </c>
      <c r="V86" s="1">
        <f t="shared" si="12"/>
        <v>102700</v>
      </c>
      <c r="W86" s="26">
        <v>147400</v>
      </c>
      <c r="X86" s="1">
        <f>+MROUND(W86*1.3035, 100)</f>
        <v>192100</v>
      </c>
      <c r="Y86" s="7">
        <v>24</v>
      </c>
      <c r="Z86" s="1">
        <f t="shared" si="13"/>
        <v>106800</v>
      </c>
      <c r="AA86" s="26">
        <v>153300</v>
      </c>
      <c r="AB86" s="1">
        <f>+MROUND(AA86*1.3035, 100)</f>
        <v>199800</v>
      </c>
    </row>
    <row r="87" spans="1:28" ht="20.100000000000001" customHeight="1" x14ac:dyDescent="0.25">
      <c r="A87" s="7">
        <v>23</v>
      </c>
      <c r="B87" s="1">
        <f t="shared" si="8"/>
        <v>74200</v>
      </c>
      <c r="C87" s="2">
        <v>105300</v>
      </c>
      <c r="D87" s="1">
        <f>+MROUND(C87*1.295, 100)</f>
        <v>136400</v>
      </c>
      <c r="E87" s="7">
        <v>23</v>
      </c>
      <c r="F87" s="5">
        <f t="shared" si="9"/>
        <v>77900</v>
      </c>
      <c r="G87" s="2">
        <v>110600</v>
      </c>
      <c r="H87" s="1">
        <f>+MROUND(G87*1.296, 100)</f>
        <v>143300</v>
      </c>
      <c r="I87" s="7">
        <v>23</v>
      </c>
      <c r="J87" s="1">
        <f t="shared" si="10"/>
        <v>81500</v>
      </c>
      <c r="K87" s="2">
        <v>115800</v>
      </c>
      <c r="L87" s="1">
        <f>+MROUND(K87*1.296, 100)</f>
        <v>150100</v>
      </c>
      <c r="M87" s="7">
        <v>23</v>
      </c>
      <c r="N87" s="1">
        <f t="shared" si="11"/>
        <v>85400</v>
      </c>
      <c r="O87" s="26">
        <v>121100</v>
      </c>
      <c r="P87" s="1">
        <f>+MROUND(O87*1.295, 100)</f>
        <v>156800</v>
      </c>
      <c r="Q87" s="7">
        <v>23</v>
      </c>
      <c r="R87" s="1">
        <v>88900</v>
      </c>
      <c r="S87" s="26">
        <v>126400</v>
      </c>
      <c r="T87" s="1">
        <v>163900</v>
      </c>
      <c r="U87" s="7">
        <v>23</v>
      </c>
      <c r="V87" s="1">
        <f t="shared" si="12"/>
        <v>92800</v>
      </c>
      <c r="W87" s="26">
        <v>131600</v>
      </c>
      <c r="X87" s="1">
        <f>+MROUND(W87*1.295, 100)</f>
        <v>170400</v>
      </c>
      <c r="Y87" s="7">
        <v>23</v>
      </c>
      <c r="Z87" s="1">
        <f t="shared" si="13"/>
        <v>96500</v>
      </c>
      <c r="AA87" s="26">
        <v>136900</v>
      </c>
      <c r="AB87" s="1">
        <f>+MROUND(AA87*1.295, 100)</f>
        <v>177300</v>
      </c>
    </row>
    <row r="88" spans="1:28" ht="20.100000000000001" customHeight="1" x14ac:dyDescent="0.25">
      <c r="A88" s="7">
        <v>22</v>
      </c>
      <c r="B88" s="1">
        <f t="shared" si="8"/>
        <v>66800</v>
      </c>
      <c r="C88" s="2">
        <v>94000</v>
      </c>
      <c r="D88" s="1">
        <f>+MROUND(C88*1.289, 100)</f>
        <v>121200</v>
      </c>
      <c r="E88" s="7">
        <v>22</v>
      </c>
      <c r="F88" s="5">
        <f t="shared" si="9"/>
        <v>70200</v>
      </c>
      <c r="G88" s="2">
        <v>98800</v>
      </c>
      <c r="H88" s="1">
        <f>+MROUND(G88*1.289, 100)</f>
        <v>127400</v>
      </c>
      <c r="I88" s="7">
        <v>22</v>
      </c>
      <c r="J88" s="1">
        <f t="shared" si="10"/>
        <v>73600</v>
      </c>
      <c r="K88" s="2">
        <v>103400</v>
      </c>
      <c r="L88" s="1">
        <f>+MROUND(K88*1.288, 100)</f>
        <v>133200</v>
      </c>
      <c r="M88" s="7">
        <v>22</v>
      </c>
      <c r="N88" s="1">
        <f t="shared" si="11"/>
        <v>77000</v>
      </c>
      <c r="O88" s="26">
        <v>108100</v>
      </c>
      <c r="P88" s="1">
        <f>+MROUND(O88*1.288, 100)</f>
        <v>139200</v>
      </c>
      <c r="Q88" s="7">
        <v>22</v>
      </c>
      <c r="R88" s="1">
        <v>80400</v>
      </c>
      <c r="S88" s="26">
        <v>112900</v>
      </c>
      <c r="T88" s="1">
        <v>145400</v>
      </c>
      <c r="U88" s="7">
        <v>22</v>
      </c>
      <c r="V88" s="1">
        <f t="shared" si="12"/>
        <v>83500</v>
      </c>
      <c r="W88" s="26">
        <v>117500</v>
      </c>
      <c r="X88" s="1">
        <f>+MROUND(W88*1.289, 100)</f>
        <v>151500</v>
      </c>
      <c r="Y88" s="7">
        <v>22</v>
      </c>
      <c r="Z88" s="1">
        <f t="shared" si="13"/>
        <v>86900</v>
      </c>
      <c r="AA88" s="26">
        <v>122200</v>
      </c>
      <c r="AB88" s="1">
        <f>+MROUND(AA88*1.289, 100)</f>
        <v>157500</v>
      </c>
    </row>
    <row r="89" spans="1:28" ht="20.100000000000001" customHeight="1" x14ac:dyDescent="0.25">
      <c r="A89" s="7">
        <v>21</v>
      </c>
      <c r="B89" s="1">
        <f t="shared" si="8"/>
        <v>60300</v>
      </c>
      <c r="C89" s="2">
        <v>83900</v>
      </c>
      <c r="D89" s="1">
        <f>+MROUND(C89*1.281, 100)</f>
        <v>107500</v>
      </c>
      <c r="E89" s="7">
        <v>21</v>
      </c>
      <c r="F89" s="5">
        <f t="shared" si="9"/>
        <v>63500</v>
      </c>
      <c r="G89" s="2">
        <v>88200</v>
      </c>
      <c r="H89" s="1">
        <f>+MROUND(G89*1.28, 100)</f>
        <v>112900</v>
      </c>
      <c r="I89" s="7">
        <v>21</v>
      </c>
      <c r="J89" s="1">
        <f t="shared" si="10"/>
        <v>66500</v>
      </c>
      <c r="K89" s="2">
        <v>92400</v>
      </c>
      <c r="L89" s="1">
        <f>+MROUND(K89*1.28, 100)</f>
        <v>118300</v>
      </c>
      <c r="M89" s="7">
        <v>21</v>
      </c>
      <c r="N89" s="1">
        <f t="shared" si="11"/>
        <v>69500</v>
      </c>
      <c r="O89" s="26">
        <v>96500</v>
      </c>
      <c r="P89" s="1">
        <f>+MROUND(O89*1.28, 100)</f>
        <v>123500</v>
      </c>
      <c r="Q89" s="7">
        <v>21</v>
      </c>
      <c r="R89" s="1">
        <v>72600</v>
      </c>
      <c r="S89" s="26">
        <v>100800</v>
      </c>
      <c r="T89" s="1">
        <v>129000</v>
      </c>
      <c r="U89" s="7">
        <v>21</v>
      </c>
      <c r="V89" s="1">
        <f t="shared" si="12"/>
        <v>75400</v>
      </c>
      <c r="W89" s="26">
        <v>104900</v>
      </c>
      <c r="X89" s="1">
        <f>+MROUND(W89*1.281, 100)</f>
        <v>134400</v>
      </c>
      <c r="Y89" s="7">
        <v>21</v>
      </c>
      <c r="Z89" s="1">
        <f t="shared" si="13"/>
        <v>78500</v>
      </c>
      <c r="AA89" s="26">
        <v>109200</v>
      </c>
      <c r="AB89" s="1">
        <f>+MROUND(AA89*1.281, 100)</f>
        <v>139900</v>
      </c>
    </row>
    <row r="90" spans="1:28" ht="20.100000000000001" customHeight="1" x14ac:dyDescent="0.25">
      <c r="A90" s="7">
        <v>20</v>
      </c>
      <c r="B90" s="1">
        <f t="shared" si="8"/>
        <v>55600</v>
      </c>
      <c r="C90" s="2">
        <v>76300</v>
      </c>
      <c r="D90" s="1">
        <f>+MROUND(C90*1.271, 100)</f>
        <v>97000</v>
      </c>
      <c r="E90" s="7">
        <v>20</v>
      </c>
      <c r="F90" s="5">
        <f t="shared" si="9"/>
        <v>58300</v>
      </c>
      <c r="G90" s="2">
        <v>80100</v>
      </c>
      <c r="H90" s="1">
        <f>+MROUND(G90*1.272, 100)</f>
        <v>101900</v>
      </c>
      <c r="I90" s="7">
        <v>20</v>
      </c>
      <c r="J90" s="1">
        <f t="shared" si="10"/>
        <v>61000</v>
      </c>
      <c r="K90" s="2">
        <v>83900</v>
      </c>
      <c r="L90" s="1">
        <f>+MROUND(K90*1.273, 100)</f>
        <v>106800</v>
      </c>
      <c r="M90" s="7">
        <v>20</v>
      </c>
      <c r="N90" s="1">
        <f t="shared" si="11"/>
        <v>63800</v>
      </c>
      <c r="O90" s="26">
        <v>87700</v>
      </c>
      <c r="P90" s="1">
        <f>+MROUND(O90*1.272, 100)</f>
        <v>111600</v>
      </c>
      <c r="Q90" s="7">
        <v>20</v>
      </c>
      <c r="R90" s="1">
        <v>66700</v>
      </c>
      <c r="S90" s="26">
        <v>91600</v>
      </c>
      <c r="T90" s="1">
        <v>116500</v>
      </c>
      <c r="U90" s="7">
        <v>20</v>
      </c>
      <c r="V90" s="1">
        <f t="shared" si="12"/>
        <v>69400</v>
      </c>
      <c r="W90" s="26">
        <v>95400</v>
      </c>
      <c r="X90" s="1">
        <f>+MROUND(W90*1.273, 100)</f>
        <v>121400</v>
      </c>
      <c r="Y90" s="7">
        <v>20</v>
      </c>
      <c r="Z90" s="1">
        <f t="shared" si="13"/>
        <v>72100</v>
      </c>
      <c r="AA90" s="26">
        <v>99200</v>
      </c>
      <c r="AB90" s="1">
        <f>+MROUND(AA90*1.273, 100)</f>
        <v>126300</v>
      </c>
    </row>
    <row r="91" spans="1:28" ht="20.100000000000001" customHeight="1" x14ac:dyDescent="0.25">
      <c r="A91" s="7">
        <v>19</v>
      </c>
      <c r="B91" s="1">
        <f t="shared" si="8"/>
        <v>50900</v>
      </c>
      <c r="C91" s="2">
        <v>69300</v>
      </c>
      <c r="D91" s="1">
        <f>+MROUND(C91*1.265, 100)</f>
        <v>87700</v>
      </c>
      <c r="E91" s="7">
        <v>19</v>
      </c>
      <c r="F91" s="5">
        <f t="shared" si="9"/>
        <v>53500</v>
      </c>
      <c r="G91" s="2">
        <v>72800</v>
      </c>
      <c r="H91" s="1">
        <f>+MROUND(G91*1.265, 100)</f>
        <v>92100</v>
      </c>
      <c r="I91" s="7">
        <v>19</v>
      </c>
      <c r="J91" s="1">
        <f t="shared" si="10"/>
        <v>56000</v>
      </c>
      <c r="K91" s="2">
        <v>76200</v>
      </c>
      <c r="L91" s="1">
        <f>+MROUND(K91*1.265, 100)</f>
        <v>96400</v>
      </c>
      <c r="M91" s="7">
        <v>19</v>
      </c>
      <c r="N91" s="1">
        <f t="shared" si="11"/>
        <v>58600</v>
      </c>
      <c r="O91" s="26">
        <v>79700</v>
      </c>
      <c r="P91" s="1">
        <f>+MROUND(O91*1.265, 100)</f>
        <v>100800</v>
      </c>
      <c r="Q91" s="7">
        <v>19</v>
      </c>
      <c r="R91" s="1">
        <v>61200</v>
      </c>
      <c r="S91" s="26">
        <v>83200</v>
      </c>
      <c r="T91" s="1">
        <v>105200</v>
      </c>
      <c r="U91" s="7">
        <v>19</v>
      </c>
      <c r="V91" s="1">
        <f t="shared" si="12"/>
        <v>63700</v>
      </c>
      <c r="W91" s="26">
        <v>86700</v>
      </c>
      <c r="X91" s="1">
        <f>+MROUND(W91*1.265, 100)</f>
        <v>109700</v>
      </c>
      <c r="Y91" s="7">
        <v>19</v>
      </c>
      <c r="Z91" s="1">
        <f t="shared" si="13"/>
        <v>66200</v>
      </c>
      <c r="AA91" s="26">
        <v>90100</v>
      </c>
      <c r="AB91" s="1">
        <f>+MROUND(AA91*1.265, 100)</f>
        <v>114000</v>
      </c>
    </row>
    <row r="92" spans="1:28" ht="20.100000000000001" customHeight="1" x14ac:dyDescent="0.25">
      <c r="A92" s="7">
        <v>18</v>
      </c>
      <c r="B92" s="1">
        <f t="shared" si="8"/>
        <v>46800</v>
      </c>
      <c r="C92" s="2">
        <v>63000</v>
      </c>
      <c r="D92" s="1">
        <f>+MROUND(C92*1.257, 100)</f>
        <v>79200</v>
      </c>
      <c r="E92" s="7">
        <v>18</v>
      </c>
      <c r="F92" s="5">
        <f t="shared" si="9"/>
        <v>49200</v>
      </c>
      <c r="G92" s="2">
        <v>66200</v>
      </c>
      <c r="H92" s="1">
        <f>+MROUND(G92*1.257, 100)</f>
        <v>83200</v>
      </c>
      <c r="I92" s="7">
        <v>18</v>
      </c>
      <c r="J92" s="1">
        <f t="shared" si="10"/>
        <v>51600</v>
      </c>
      <c r="K92" s="2">
        <v>69300</v>
      </c>
      <c r="L92" s="1">
        <f>+MROUND(K92*1.256, 100)</f>
        <v>87000</v>
      </c>
      <c r="M92" s="7">
        <v>18</v>
      </c>
      <c r="N92" s="1">
        <f t="shared" si="11"/>
        <v>53800</v>
      </c>
      <c r="O92" s="26">
        <v>72400</v>
      </c>
      <c r="P92" s="1">
        <f>+MROUND(O92*1.257, 100)</f>
        <v>91000</v>
      </c>
      <c r="Q92" s="7">
        <v>18</v>
      </c>
      <c r="R92" s="1">
        <v>56200</v>
      </c>
      <c r="S92" s="26">
        <v>75600</v>
      </c>
      <c r="T92" s="1">
        <v>95000</v>
      </c>
      <c r="U92" s="7">
        <v>18</v>
      </c>
      <c r="V92" s="1">
        <f t="shared" si="12"/>
        <v>58500</v>
      </c>
      <c r="W92" s="26">
        <v>78800</v>
      </c>
      <c r="X92" s="1">
        <f>+MROUND(W92*1.257, 100)</f>
        <v>99100</v>
      </c>
      <c r="Y92" s="7">
        <v>18</v>
      </c>
      <c r="Z92" s="1">
        <f t="shared" si="13"/>
        <v>60900</v>
      </c>
      <c r="AA92" s="26">
        <v>81900</v>
      </c>
      <c r="AB92" s="1">
        <f>+MROUND(AA92*1.257, 100)</f>
        <v>102900</v>
      </c>
    </row>
    <row r="93" spans="1:28" s="39" customFormat="1" ht="20.100000000000001" customHeight="1" x14ac:dyDescent="0.25">
      <c r="A93" s="38">
        <v>17</v>
      </c>
      <c r="B93" s="1">
        <f t="shared" si="8"/>
        <v>43100</v>
      </c>
      <c r="C93" s="2">
        <v>57200</v>
      </c>
      <c r="D93" s="1">
        <f>+MROUND(C93*1.247, 100)</f>
        <v>71300</v>
      </c>
      <c r="E93" s="38">
        <v>17</v>
      </c>
      <c r="F93" s="5">
        <f t="shared" si="9"/>
        <v>45200</v>
      </c>
      <c r="G93" s="2">
        <v>60100</v>
      </c>
      <c r="H93" s="1">
        <f>+MROUND(G93*1.248, 100)</f>
        <v>75000</v>
      </c>
      <c r="I93" s="38">
        <v>17</v>
      </c>
      <c r="J93" s="1">
        <f t="shared" si="10"/>
        <v>47300</v>
      </c>
      <c r="K93" s="2">
        <v>62900</v>
      </c>
      <c r="L93" s="1">
        <f>+MROUND(K93*1.248, 100)</f>
        <v>78500</v>
      </c>
      <c r="M93" s="38">
        <v>17</v>
      </c>
      <c r="N93" s="1">
        <f t="shared" si="11"/>
        <v>49400</v>
      </c>
      <c r="O93" s="26">
        <v>65800</v>
      </c>
      <c r="P93" s="1">
        <f>+MROUND(O93*1.249, 100)</f>
        <v>82200</v>
      </c>
      <c r="Q93" s="38">
        <v>17</v>
      </c>
      <c r="R93" s="1">
        <v>51700</v>
      </c>
      <c r="S93" s="26">
        <v>68700</v>
      </c>
      <c r="T93" s="1">
        <v>85700</v>
      </c>
      <c r="U93" s="38">
        <v>17</v>
      </c>
      <c r="V93" s="1">
        <f t="shared" si="12"/>
        <v>53700</v>
      </c>
      <c r="W93" s="26">
        <v>71500</v>
      </c>
      <c r="X93" s="1">
        <f>+MROUND(W93*1.249, 100)</f>
        <v>89300</v>
      </c>
      <c r="Y93" s="38">
        <v>17</v>
      </c>
      <c r="Z93" s="1">
        <f t="shared" si="13"/>
        <v>55900</v>
      </c>
      <c r="AA93" s="26">
        <v>74400</v>
      </c>
      <c r="AB93" s="1">
        <f>+MROUND(AA93*1.249, 100)</f>
        <v>92900</v>
      </c>
    </row>
    <row r="94" spans="1:28" ht="20.100000000000001" customHeight="1" x14ac:dyDescent="0.25">
      <c r="A94" s="40">
        <v>16</v>
      </c>
      <c r="B94" s="4">
        <f t="shared" si="8"/>
        <v>39600</v>
      </c>
      <c r="C94" s="3">
        <v>52000</v>
      </c>
      <c r="D94" s="4">
        <f>+MROUND(C94*1.239, 100)</f>
        <v>64400</v>
      </c>
      <c r="E94" s="40">
        <v>16</v>
      </c>
      <c r="F94" s="6">
        <f t="shared" si="9"/>
        <v>41500</v>
      </c>
      <c r="G94" s="3">
        <v>54600</v>
      </c>
      <c r="H94" s="4">
        <f>+MROUND(G94*1.24, 100)</f>
        <v>67700</v>
      </c>
      <c r="I94" s="40">
        <v>16</v>
      </c>
      <c r="J94" s="4">
        <f t="shared" si="10"/>
        <v>43500</v>
      </c>
      <c r="K94" s="3">
        <v>57200</v>
      </c>
      <c r="L94" s="4">
        <f>+MROUND(K94*1.24, 100)</f>
        <v>70900</v>
      </c>
      <c r="M94" s="40">
        <v>16</v>
      </c>
      <c r="N94" s="4">
        <f t="shared" si="11"/>
        <v>45400</v>
      </c>
      <c r="O94" s="36">
        <v>59800</v>
      </c>
      <c r="P94" s="4">
        <f>+MROUND(O94*1.241, 100)</f>
        <v>74200</v>
      </c>
      <c r="Q94" s="40">
        <v>16</v>
      </c>
      <c r="R94" s="4">
        <v>47400</v>
      </c>
      <c r="S94" s="36">
        <v>62400</v>
      </c>
      <c r="T94" s="4">
        <v>77400</v>
      </c>
      <c r="U94" s="40">
        <v>16</v>
      </c>
      <c r="V94" s="1">
        <f t="shared" si="12"/>
        <v>49500</v>
      </c>
      <c r="W94" s="26">
        <v>65000</v>
      </c>
      <c r="X94" s="1">
        <f>+MROUND(W94*1.239, 100)</f>
        <v>80500</v>
      </c>
      <c r="Y94" s="41">
        <v>16</v>
      </c>
      <c r="Z94" s="1">
        <f t="shared" si="13"/>
        <v>51400</v>
      </c>
      <c r="AA94" s="26">
        <v>67600</v>
      </c>
      <c r="AB94" s="1">
        <f>+MROUND(AA94*1.239, 100)</f>
        <v>83800</v>
      </c>
    </row>
    <row r="95" spans="1:28" ht="29.1" customHeight="1" x14ac:dyDescent="0.25">
      <c r="A95" s="72" t="s">
        <v>79</v>
      </c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</row>
    <row r="96" spans="1:28" ht="18.75" x14ac:dyDescent="0.25">
      <c r="A96" s="73" t="s">
        <v>59</v>
      </c>
      <c r="B96" s="73"/>
      <c r="C96" s="73"/>
      <c r="D96" s="73"/>
      <c r="E96" s="74" t="s">
        <v>60</v>
      </c>
      <c r="F96" s="75"/>
      <c r="G96" s="75"/>
      <c r="H96" s="75"/>
      <c r="I96" s="74" t="s">
        <v>61</v>
      </c>
      <c r="J96" s="75"/>
      <c r="K96" s="75"/>
      <c r="L96" s="75"/>
      <c r="M96" s="74" t="s">
        <v>62</v>
      </c>
      <c r="N96" s="75"/>
      <c r="O96" s="75"/>
      <c r="P96" s="75"/>
      <c r="Q96" s="74" t="s">
        <v>63</v>
      </c>
      <c r="R96" s="75"/>
      <c r="S96" s="75"/>
      <c r="T96" s="75"/>
      <c r="U96" s="73" t="s">
        <v>77</v>
      </c>
      <c r="V96" s="73"/>
      <c r="W96" s="73"/>
      <c r="X96" s="73"/>
      <c r="Y96" s="73" t="s">
        <v>78</v>
      </c>
      <c r="Z96" s="73"/>
      <c r="AA96" s="73"/>
      <c r="AB96" s="73"/>
    </row>
    <row r="97" spans="1:28" ht="18" customHeight="1" x14ac:dyDescent="0.25">
      <c r="A97" s="79" t="s">
        <v>4</v>
      </c>
      <c r="B97" s="80"/>
      <c r="C97" s="80"/>
      <c r="D97" s="80"/>
      <c r="E97" s="81" t="s">
        <v>5</v>
      </c>
      <c r="F97" s="81"/>
      <c r="G97" s="81"/>
      <c r="H97" s="81"/>
      <c r="I97" s="67" t="s">
        <v>18</v>
      </c>
      <c r="J97" s="60"/>
      <c r="K97" s="60"/>
      <c r="L97" s="60"/>
      <c r="M97" s="61" t="s">
        <v>7</v>
      </c>
      <c r="N97" s="62"/>
      <c r="O97" s="62"/>
      <c r="P97" s="67"/>
      <c r="Q97" s="82" t="s">
        <v>8</v>
      </c>
      <c r="R97" s="82"/>
      <c r="S97" s="82"/>
      <c r="T97" s="82"/>
      <c r="U97" s="69" t="s">
        <v>9</v>
      </c>
      <c r="V97" s="69"/>
      <c r="W97" s="69"/>
      <c r="X97" s="69"/>
      <c r="Y97" s="69" t="s">
        <v>15</v>
      </c>
      <c r="Z97" s="69"/>
      <c r="AA97" s="69"/>
      <c r="AB97" s="69"/>
    </row>
    <row r="98" spans="1:28" ht="18" customHeight="1" x14ac:dyDescent="0.25">
      <c r="A98" s="63" t="s">
        <v>10</v>
      </c>
      <c r="B98" s="64"/>
      <c r="C98" s="64"/>
      <c r="D98" s="64"/>
      <c r="E98" s="60" t="s">
        <v>11</v>
      </c>
      <c r="F98" s="60"/>
      <c r="G98" s="60"/>
      <c r="H98" s="60"/>
      <c r="I98" s="76" t="s">
        <v>23</v>
      </c>
      <c r="J98" s="68"/>
      <c r="K98" s="68"/>
      <c r="L98" s="68"/>
      <c r="M98" s="114" t="s">
        <v>13</v>
      </c>
      <c r="N98" s="78"/>
      <c r="O98" s="78"/>
      <c r="P98" s="115"/>
      <c r="Q98" s="66" t="s">
        <v>14</v>
      </c>
      <c r="R98" s="66"/>
      <c r="S98" s="66"/>
      <c r="T98" s="66"/>
      <c r="U98" s="77" t="s">
        <v>30</v>
      </c>
      <c r="V98" s="77"/>
      <c r="W98" s="77"/>
      <c r="X98" s="77"/>
      <c r="Y98" s="77" t="s">
        <v>20</v>
      </c>
      <c r="Z98" s="77"/>
      <c r="AA98" s="77"/>
      <c r="AB98" s="77"/>
    </row>
    <row r="99" spans="1:28" ht="18" customHeight="1" x14ac:dyDescent="0.25">
      <c r="A99" s="63" t="s">
        <v>16</v>
      </c>
      <c r="B99" s="64"/>
      <c r="C99" s="64"/>
      <c r="D99" s="64"/>
      <c r="E99" s="60" t="s">
        <v>17</v>
      </c>
      <c r="F99" s="60"/>
      <c r="G99" s="60"/>
      <c r="H99" s="60"/>
      <c r="I99" s="70" t="s">
        <v>28</v>
      </c>
      <c r="J99" s="71"/>
      <c r="K99" s="71"/>
      <c r="L99" s="71"/>
      <c r="M99" s="42" t="s">
        <v>19</v>
      </c>
      <c r="N99" s="43"/>
      <c r="O99" s="43"/>
      <c r="P99" s="116"/>
      <c r="Q99" s="44"/>
      <c r="R99" s="45"/>
      <c r="S99" s="45"/>
      <c r="T99" s="45"/>
      <c r="U99" s="31"/>
      <c r="V99" s="31"/>
      <c r="W99" s="31"/>
      <c r="X99" s="31"/>
      <c r="Y99" s="77" t="s">
        <v>25</v>
      </c>
      <c r="Z99" s="77"/>
      <c r="AA99" s="77"/>
      <c r="AB99" s="77"/>
    </row>
    <row r="100" spans="1:28" ht="18" customHeight="1" x14ac:dyDescent="0.25">
      <c r="A100" s="63" t="s">
        <v>21</v>
      </c>
      <c r="B100" s="64"/>
      <c r="C100" s="64"/>
      <c r="D100" s="64"/>
      <c r="E100" s="68" t="s">
        <v>22</v>
      </c>
      <c r="F100" s="68"/>
      <c r="G100" s="68"/>
      <c r="H100" s="68"/>
      <c r="I100" s="67" t="s">
        <v>33</v>
      </c>
      <c r="J100" s="60"/>
      <c r="K100" s="60"/>
      <c r="L100" s="60"/>
      <c r="M100" s="59" t="s">
        <v>24</v>
      </c>
      <c r="N100" s="42"/>
      <c r="O100" s="43"/>
      <c r="P100" s="116"/>
      <c r="Q100" s="46"/>
      <c r="R100" s="45"/>
      <c r="S100" s="45"/>
      <c r="T100" s="45"/>
      <c r="U100" s="31"/>
      <c r="V100" s="31"/>
      <c r="W100" s="31"/>
      <c r="X100" s="31"/>
      <c r="Y100" s="31"/>
      <c r="Z100" s="29"/>
      <c r="AA100" s="30"/>
      <c r="AB100" s="30"/>
    </row>
    <row r="101" spans="1:28" ht="18" customHeight="1" x14ac:dyDescent="0.25">
      <c r="A101" s="63" t="s">
        <v>26</v>
      </c>
      <c r="B101" s="64"/>
      <c r="C101" s="64"/>
      <c r="D101" s="64"/>
      <c r="E101" s="68" t="s">
        <v>27</v>
      </c>
      <c r="F101" s="68"/>
      <c r="G101" s="68"/>
      <c r="H101" s="68"/>
      <c r="I101" s="67" t="s">
        <v>36</v>
      </c>
      <c r="J101" s="60"/>
      <c r="K101" s="60"/>
      <c r="L101" s="60"/>
      <c r="M101" s="60" t="s">
        <v>29</v>
      </c>
      <c r="N101" s="60"/>
      <c r="O101" s="60"/>
      <c r="P101" s="60"/>
      <c r="Q101" s="46"/>
      <c r="R101" s="45"/>
      <c r="S101" s="45"/>
      <c r="T101" s="45"/>
      <c r="U101" s="31"/>
      <c r="V101" s="31"/>
      <c r="W101" s="31"/>
      <c r="X101" s="31"/>
      <c r="Y101" s="31"/>
      <c r="Z101" s="29"/>
      <c r="AA101" s="30"/>
      <c r="AB101" s="30"/>
    </row>
    <row r="102" spans="1:28" ht="18" customHeight="1" x14ac:dyDescent="0.25">
      <c r="A102" s="63" t="s">
        <v>31</v>
      </c>
      <c r="B102" s="64"/>
      <c r="C102" s="64"/>
      <c r="D102" s="64"/>
      <c r="E102" s="68" t="s">
        <v>32</v>
      </c>
      <c r="F102" s="68"/>
      <c r="G102" s="68"/>
      <c r="H102" s="68"/>
      <c r="I102" s="67" t="s">
        <v>39</v>
      </c>
      <c r="J102" s="60"/>
      <c r="K102" s="60"/>
      <c r="L102" s="60"/>
      <c r="M102" s="60" t="s">
        <v>43</v>
      </c>
      <c r="N102" s="60"/>
      <c r="O102" s="60"/>
      <c r="P102" s="60"/>
      <c r="Q102" s="46"/>
      <c r="R102" s="45"/>
      <c r="S102" s="45"/>
      <c r="T102" s="45"/>
      <c r="U102" s="31"/>
      <c r="V102" s="31"/>
      <c r="W102" s="31"/>
      <c r="X102" s="31"/>
      <c r="Y102" s="31"/>
      <c r="Z102" s="29"/>
      <c r="AA102" s="30"/>
      <c r="AB102" s="30"/>
    </row>
    <row r="103" spans="1:28" ht="18" customHeight="1" x14ac:dyDescent="0.25">
      <c r="A103" s="63" t="s">
        <v>34</v>
      </c>
      <c r="B103" s="64"/>
      <c r="C103" s="64"/>
      <c r="D103" s="64"/>
      <c r="E103" s="65" t="s">
        <v>35</v>
      </c>
      <c r="F103" s="66"/>
      <c r="G103" s="66"/>
      <c r="H103" s="76"/>
      <c r="I103" s="67" t="s">
        <v>41</v>
      </c>
      <c r="J103" s="60"/>
      <c r="K103" s="60"/>
      <c r="L103" s="60"/>
      <c r="M103" s="60" t="s">
        <v>6</v>
      </c>
      <c r="N103" s="60"/>
      <c r="O103" s="60"/>
      <c r="P103" s="60"/>
      <c r="Q103" s="46"/>
      <c r="R103" s="45"/>
      <c r="S103" s="45"/>
      <c r="T103" s="45"/>
      <c r="U103" s="31"/>
      <c r="V103" s="31"/>
      <c r="W103" s="31"/>
      <c r="X103" s="31"/>
      <c r="Y103" s="31"/>
      <c r="Z103" s="29"/>
      <c r="AA103" s="30"/>
      <c r="AB103" s="30"/>
    </row>
    <row r="104" spans="1:28" ht="18" customHeight="1" x14ac:dyDescent="0.25">
      <c r="A104" s="47"/>
      <c r="B104" s="47"/>
      <c r="C104" s="47"/>
      <c r="D104" s="47"/>
      <c r="E104" s="65" t="s">
        <v>38</v>
      </c>
      <c r="F104" s="66"/>
      <c r="G104" s="66"/>
      <c r="H104" s="76"/>
      <c r="I104" s="67" t="s">
        <v>45</v>
      </c>
      <c r="J104" s="60"/>
      <c r="K104" s="60"/>
      <c r="L104" s="60"/>
      <c r="M104" s="61" t="s">
        <v>12</v>
      </c>
      <c r="N104" s="62"/>
      <c r="O104" s="62"/>
      <c r="P104" s="67"/>
      <c r="Q104" s="46"/>
      <c r="R104" s="45"/>
      <c r="S104" s="45"/>
      <c r="T104" s="45"/>
      <c r="U104" s="31"/>
      <c r="V104" s="31"/>
      <c r="W104" s="31"/>
      <c r="X104" s="31"/>
      <c r="Y104" s="31"/>
      <c r="Z104" s="29"/>
      <c r="AA104" s="30"/>
      <c r="AB104" s="30"/>
    </row>
    <row r="105" spans="1:28" ht="18" customHeight="1" x14ac:dyDescent="0.25">
      <c r="A105" s="48"/>
      <c r="B105" s="48"/>
      <c r="C105" s="48"/>
      <c r="D105" s="48"/>
      <c r="E105" s="60" t="s">
        <v>42</v>
      </c>
      <c r="F105" s="60"/>
      <c r="G105" s="60"/>
      <c r="H105" s="60"/>
      <c r="I105" s="67" t="s">
        <v>47</v>
      </c>
      <c r="J105" s="60"/>
      <c r="K105" s="60"/>
      <c r="L105" s="60"/>
      <c r="M105" s="46"/>
      <c r="N105" s="46"/>
      <c r="O105" s="46"/>
      <c r="P105" s="46"/>
      <c r="Q105" s="46"/>
      <c r="R105" s="45"/>
      <c r="S105" s="45"/>
      <c r="T105" s="45"/>
      <c r="U105" s="31"/>
      <c r="V105" s="31"/>
      <c r="W105" s="31"/>
      <c r="X105" s="31"/>
      <c r="Y105" s="31"/>
      <c r="Z105" s="29"/>
      <c r="AA105" s="30"/>
      <c r="AB105" s="30"/>
    </row>
    <row r="106" spans="1:28" ht="18" customHeight="1" x14ac:dyDescent="0.25">
      <c r="A106" s="49"/>
      <c r="B106" s="48"/>
      <c r="C106" s="48"/>
      <c r="D106" s="48"/>
      <c r="E106" s="60" t="s">
        <v>44</v>
      </c>
      <c r="F106" s="60"/>
      <c r="G106" s="60"/>
      <c r="H106" s="60"/>
      <c r="I106" s="67" t="s">
        <v>49</v>
      </c>
      <c r="J106" s="60"/>
      <c r="K106" s="60"/>
      <c r="L106" s="60"/>
      <c r="M106" s="46"/>
      <c r="N106" s="46"/>
      <c r="O106" s="46"/>
      <c r="P106" s="46"/>
      <c r="Q106" s="46"/>
      <c r="R106" s="45"/>
      <c r="S106" s="45"/>
      <c r="T106" s="45"/>
      <c r="U106" s="31"/>
      <c r="V106" s="31"/>
      <c r="W106" s="31"/>
      <c r="X106" s="31"/>
      <c r="Y106" s="31"/>
      <c r="Z106" s="29"/>
      <c r="AA106" s="30"/>
      <c r="AB106" s="30"/>
    </row>
    <row r="107" spans="1:28" ht="18" customHeight="1" x14ac:dyDescent="0.25">
      <c r="A107" s="49"/>
      <c r="B107" s="48"/>
      <c r="C107" s="48"/>
      <c r="D107" s="48"/>
      <c r="E107" s="60" t="s">
        <v>46</v>
      </c>
      <c r="F107" s="60"/>
      <c r="G107" s="60"/>
      <c r="H107" s="60"/>
      <c r="I107" s="67" t="s">
        <v>40</v>
      </c>
      <c r="J107" s="60"/>
      <c r="K107" s="60"/>
      <c r="L107" s="60"/>
      <c r="M107" s="46"/>
      <c r="N107" s="46"/>
      <c r="O107" s="46"/>
      <c r="P107" s="46"/>
      <c r="Q107" s="46"/>
      <c r="R107" s="45"/>
      <c r="S107" s="45"/>
      <c r="T107" s="45"/>
      <c r="U107" s="31"/>
      <c r="V107" s="31"/>
      <c r="W107" s="31"/>
      <c r="X107" s="31"/>
      <c r="Y107" s="31"/>
      <c r="Z107" s="29"/>
      <c r="AA107" s="30"/>
      <c r="AB107" s="30"/>
    </row>
    <row r="108" spans="1:28" ht="18" customHeight="1" x14ac:dyDescent="0.25">
      <c r="A108" s="49"/>
      <c r="B108" s="48"/>
      <c r="C108" s="48"/>
      <c r="D108" s="48"/>
      <c r="E108" s="60" t="s">
        <v>48</v>
      </c>
      <c r="F108" s="60"/>
      <c r="G108" s="60"/>
      <c r="H108" s="60"/>
      <c r="I108" s="47"/>
      <c r="J108" s="47"/>
      <c r="K108" s="47"/>
      <c r="L108" s="47"/>
      <c r="M108" s="46"/>
      <c r="N108" s="46"/>
      <c r="O108" s="46"/>
      <c r="P108" s="46"/>
      <c r="Q108" s="46"/>
      <c r="R108" s="45"/>
      <c r="S108" s="45"/>
      <c r="T108" s="45"/>
      <c r="U108" s="31"/>
      <c r="V108" s="31"/>
      <c r="W108" s="31"/>
      <c r="X108" s="31"/>
      <c r="Y108" s="31"/>
      <c r="Z108" s="29"/>
      <c r="AA108" s="30"/>
      <c r="AB108" s="30"/>
    </row>
    <row r="109" spans="1:28" ht="18" customHeight="1" x14ac:dyDescent="0.25">
      <c r="A109" s="49"/>
      <c r="B109" s="48"/>
      <c r="C109" s="48"/>
      <c r="D109" s="48"/>
      <c r="E109" s="61" t="s">
        <v>37</v>
      </c>
      <c r="F109" s="62"/>
      <c r="G109" s="62"/>
      <c r="H109" s="67"/>
      <c r="M109" s="48"/>
      <c r="N109" s="48"/>
      <c r="O109" s="48"/>
      <c r="P109" s="48"/>
      <c r="Q109" s="48"/>
      <c r="R109" s="47"/>
      <c r="S109" s="47"/>
      <c r="T109" s="47"/>
      <c r="U109" s="27"/>
      <c r="V109" s="27"/>
      <c r="W109" s="27"/>
      <c r="X109" s="27"/>
      <c r="Y109" s="27"/>
    </row>
    <row r="110" spans="1:28" ht="18" customHeight="1" x14ac:dyDescent="0.25">
      <c r="A110" s="28"/>
      <c r="B110" s="27"/>
      <c r="C110" s="27"/>
      <c r="D110" s="27"/>
      <c r="M110" s="27"/>
      <c r="N110" s="27"/>
      <c r="O110" s="27"/>
      <c r="P110" s="27"/>
      <c r="Q110" s="27"/>
      <c r="Y110" s="27"/>
    </row>
    <row r="111" spans="1:28" ht="18" customHeight="1" x14ac:dyDescent="0.25">
      <c r="A111" s="28"/>
      <c r="B111" s="27"/>
      <c r="C111" s="27"/>
      <c r="D111" s="27"/>
      <c r="M111" s="27"/>
      <c r="N111" s="27"/>
      <c r="O111" s="27"/>
      <c r="P111" s="27"/>
      <c r="Q111" s="27"/>
      <c r="Y111" s="27"/>
    </row>
    <row r="112" spans="1:28" ht="18" customHeight="1" x14ac:dyDescent="0.25">
      <c r="A112" s="28"/>
      <c r="M112" s="27"/>
      <c r="N112" s="27"/>
      <c r="O112" s="27"/>
      <c r="P112" s="27"/>
      <c r="Q112" s="27"/>
      <c r="Y112" s="27"/>
    </row>
    <row r="113" spans="1:1" ht="18" customHeight="1" x14ac:dyDescent="0.25">
      <c r="A113" s="28"/>
    </row>
    <row r="114" spans="1:1" ht="18" customHeight="1" x14ac:dyDescent="0.25">
      <c r="A114" s="28"/>
    </row>
    <row r="115" spans="1:1" ht="18" customHeight="1" x14ac:dyDescent="0.25">
      <c r="A115" s="28"/>
    </row>
    <row r="116" spans="1:1" ht="18" customHeight="1" x14ac:dyDescent="0.25">
      <c r="A116" s="28"/>
    </row>
    <row r="117" spans="1:1" ht="18" customHeight="1" x14ac:dyDescent="0.25">
      <c r="A117" s="28"/>
    </row>
    <row r="118" spans="1:1" ht="18" customHeight="1" x14ac:dyDescent="0.25">
      <c r="A118" s="28"/>
    </row>
    <row r="119" spans="1:1" ht="18" customHeight="1" x14ac:dyDescent="0.25">
      <c r="A119" s="28"/>
    </row>
    <row r="120" spans="1:1" ht="18" customHeight="1" x14ac:dyDescent="0.25">
      <c r="A120" s="28"/>
    </row>
    <row r="121" spans="1:1" ht="18" customHeight="1" x14ac:dyDescent="0.25">
      <c r="A121" s="28"/>
    </row>
    <row r="122" spans="1:1" ht="18" customHeight="1" x14ac:dyDescent="0.25"/>
    <row r="123" spans="1:1" ht="18" customHeight="1" x14ac:dyDescent="0.25"/>
  </sheetData>
  <autoFilter ref="A96:T113" xr:uid="{00000000-0009-0000-0000-000003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64">
    <mergeCell ref="A1:T1"/>
    <mergeCell ref="A2:D2"/>
    <mergeCell ref="E2:H2"/>
    <mergeCell ref="I2:L2"/>
    <mergeCell ref="M2:P2"/>
    <mergeCell ref="Q2:T2"/>
    <mergeCell ref="A20:D20"/>
    <mergeCell ref="E20:H20"/>
    <mergeCell ref="I20:L20"/>
    <mergeCell ref="M20:P20"/>
    <mergeCell ref="Q20:T20"/>
    <mergeCell ref="A21:D21"/>
    <mergeCell ref="E21:H21"/>
    <mergeCell ref="I21:L21"/>
    <mergeCell ref="M21:P21"/>
    <mergeCell ref="Q21:T21"/>
    <mergeCell ref="A22:D22"/>
    <mergeCell ref="E22:H22"/>
    <mergeCell ref="I22:L22"/>
    <mergeCell ref="M22:P22"/>
    <mergeCell ref="Q22:T22"/>
    <mergeCell ref="A23:D23"/>
    <mergeCell ref="E23:H23"/>
    <mergeCell ref="I23:L23"/>
    <mergeCell ref="Q23:T23"/>
    <mergeCell ref="A26:D26"/>
    <mergeCell ref="E26:H26"/>
    <mergeCell ref="I26:L26"/>
    <mergeCell ref="A27:D27"/>
    <mergeCell ref="E27:H27"/>
    <mergeCell ref="I27:L27"/>
    <mergeCell ref="A24:D24"/>
    <mergeCell ref="E24:H24"/>
    <mergeCell ref="I24:L24"/>
    <mergeCell ref="A25:D25"/>
    <mergeCell ref="E25:H25"/>
    <mergeCell ref="I25:L25"/>
    <mergeCell ref="A31:D31"/>
    <mergeCell ref="E31:H31"/>
    <mergeCell ref="A32:D32"/>
    <mergeCell ref="E32:H32"/>
    <mergeCell ref="A33:D33"/>
    <mergeCell ref="E33:H33"/>
    <mergeCell ref="A28:D28"/>
    <mergeCell ref="E28:H28"/>
    <mergeCell ref="A29:D29"/>
    <mergeCell ref="E29:H29"/>
    <mergeCell ref="A30:D30"/>
    <mergeCell ref="E30:H30"/>
    <mergeCell ref="A34:D34"/>
    <mergeCell ref="A35:D35"/>
    <mergeCell ref="A36:D36"/>
    <mergeCell ref="A39:T39"/>
    <mergeCell ref="A40:D40"/>
    <mergeCell ref="E40:H40"/>
    <mergeCell ref="I40:L40"/>
    <mergeCell ref="M40:P40"/>
    <mergeCell ref="Q40:T40"/>
    <mergeCell ref="A57:D57"/>
    <mergeCell ref="E57:H57"/>
    <mergeCell ref="I57:L57"/>
    <mergeCell ref="M57:P57"/>
    <mergeCell ref="Q57:T57"/>
    <mergeCell ref="A58:D58"/>
    <mergeCell ref="E58:H58"/>
    <mergeCell ref="I58:L58"/>
    <mergeCell ref="M58:P58"/>
    <mergeCell ref="Q58:T58"/>
    <mergeCell ref="A59:D59"/>
    <mergeCell ref="E59:H59"/>
    <mergeCell ref="I59:L59"/>
    <mergeCell ref="M59:P59"/>
    <mergeCell ref="Q59:T59"/>
    <mergeCell ref="A60:D60"/>
    <mergeCell ref="E60:H60"/>
    <mergeCell ref="I60:L60"/>
    <mergeCell ref="Q60:T60"/>
    <mergeCell ref="A63:D63"/>
    <mergeCell ref="E63:H63"/>
    <mergeCell ref="I63:L63"/>
    <mergeCell ref="A64:D64"/>
    <mergeCell ref="E64:H64"/>
    <mergeCell ref="I64:L64"/>
    <mergeCell ref="A61:D61"/>
    <mergeCell ref="E61:H61"/>
    <mergeCell ref="I61:L61"/>
    <mergeCell ref="A62:D62"/>
    <mergeCell ref="E62:H62"/>
    <mergeCell ref="I62:L62"/>
    <mergeCell ref="A68:D68"/>
    <mergeCell ref="E68:H68"/>
    <mergeCell ref="A69:D69"/>
    <mergeCell ref="E69:H69"/>
    <mergeCell ref="A70:D70"/>
    <mergeCell ref="E70:H70"/>
    <mergeCell ref="A65:D65"/>
    <mergeCell ref="E65:H65"/>
    <mergeCell ref="A66:D66"/>
    <mergeCell ref="E66:H66"/>
    <mergeCell ref="A67:D67"/>
    <mergeCell ref="E67:H67"/>
    <mergeCell ref="A71:D71"/>
    <mergeCell ref="A72:D72"/>
    <mergeCell ref="A73:D73"/>
    <mergeCell ref="A76:AB76"/>
    <mergeCell ref="A77:D77"/>
    <mergeCell ref="E77:H77"/>
    <mergeCell ref="I77:L77"/>
    <mergeCell ref="M77:P77"/>
    <mergeCell ref="Q77:T77"/>
    <mergeCell ref="U77:X77"/>
    <mergeCell ref="Y77:AB77"/>
    <mergeCell ref="A95:AB95"/>
    <mergeCell ref="A96:D96"/>
    <mergeCell ref="E96:H96"/>
    <mergeCell ref="I96:L96"/>
    <mergeCell ref="M96:P96"/>
    <mergeCell ref="Q96:T96"/>
    <mergeCell ref="U96:X96"/>
    <mergeCell ref="Y96:AB96"/>
    <mergeCell ref="A99:D99"/>
    <mergeCell ref="E99:H99"/>
    <mergeCell ref="I98:L98"/>
    <mergeCell ref="Y99:AB99"/>
    <mergeCell ref="Y97:AB97"/>
    <mergeCell ref="A98:D98"/>
    <mergeCell ref="E98:H98"/>
    <mergeCell ref="I97:L97"/>
    <mergeCell ref="M98:P98"/>
    <mergeCell ref="Q98:T98"/>
    <mergeCell ref="U98:X98"/>
    <mergeCell ref="Y98:AB98"/>
    <mergeCell ref="A97:D97"/>
    <mergeCell ref="E97:H97"/>
    <mergeCell ref="M97:P97"/>
    <mergeCell ref="Q97:T97"/>
    <mergeCell ref="U97:X97"/>
    <mergeCell ref="I100:L100"/>
    <mergeCell ref="M101:P101"/>
    <mergeCell ref="A102:D102"/>
    <mergeCell ref="E102:H102"/>
    <mergeCell ref="I101:L101"/>
    <mergeCell ref="M102:P102"/>
    <mergeCell ref="A100:D100"/>
    <mergeCell ref="E100:H100"/>
    <mergeCell ref="I99:L99"/>
    <mergeCell ref="A103:D103"/>
    <mergeCell ref="E103:H103"/>
    <mergeCell ref="I102:L102"/>
    <mergeCell ref="M103:P103"/>
    <mergeCell ref="E104:H104"/>
    <mergeCell ref="I103:L103"/>
    <mergeCell ref="M104:P104"/>
    <mergeCell ref="A101:D101"/>
    <mergeCell ref="E101:H101"/>
    <mergeCell ref="E108:H108"/>
    <mergeCell ref="I107:L107"/>
    <mergeCell ref="E109:H109"/>
    <mergeCell ref="E105:H105"/>
    <mergeCell ref="I104:L104"/>
    <mergeCell ref="E106:H106"/>
    <mergeCell ref="I105:L105"/>
    <mergeCell ref="E107:H107"/>
    <mergeCell ref="I106:L106"/>
  </mergeCells>
  <printOptions horizontalCentered="1"/>
  <pageMargins left="0.25" right="0.25" top="0.75" bottom="0.75" header="0.3" footer="0.3"/>
  <pageSetup paperSize="5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9A907-AAEB-454E-B5E3-B891DC4DC842}">
  <dimension ref="A1:B95"/>
  <sheetViews>
    <sheetView workbookViewId="0">
      <selection activeCell="D10" sqref="D10"/>
    </sheetView>
  </sheetViews>
  <sheetFormatPr defaultRowHeight="15" x14ac:dyDescent="0.25"/>
  <cols>
    <col min="1" max="1" width="37" bestFit="1" customWidth="1"/>
  </cols>
  <sheetData>
    <row r="1" spans="1:2" x14ac:dyDescent="0.25">
      <c r="A1" s="50" t="s">
        <v>163</v>
      </c>
      <c r="B1" s="51"/>
    </row>
    <row r="2" spans="1:2" x14ac:dyDescent="0.25">
      <c r="A2" s="52"/>
      <c r="B2" s="51"/>
    </row>
    <row r="3" spans="1:2" ht="24" x14ac:dyDescent="0.25">
      <c r="A3" s="53" t="s">
        <v>80</v>
      </c>
      <c r="B3" s="53" t="s">
        <v>164</v>
      </c>
    </row>
    <row r="4" spans="1:2" x14ac:dyDescent="0.25">
      <c r="A4" s="54" t="s">
        <v>89</v>
      </c>
      <c r="B4" s="55">
        <v>20</v>
      </c>
    </row>
    <row r="5" spans="1:2" x14ac:dyDescent="0.25">
      <c r="A5" s="54" t="s">
        <v>127</v>
      </c>
      <c r="B5" s="55">
        <v>22</v>
      </c>
    </row>
    <row r="6" spans="1:2" x14ac:dyDescent="0.25">
      <c r="A6" s="54" t="s">
        <v>130</v>
      </c>
      <c r="B6" s="55">
        <v>24</v>
      </c>
    </row>
    <row r="7" spans="1:2" x14ac:dyDescent="0.25">
      <c r="A7" s="54" t="s">
        <v>153</v>
      </c>
      <c r="B7" s="55">
        <v>24</v>
      </c>
    </row>
    <row r="8" spans="1:2" x14ac:dyDescent="0.25">
      <c r="A8" s="54" t="s">
        <v>137</v>
      </c>
      <c r="B8" s="55">
        <v>24</v>
      </c>
    </row>
    <row r="9" spans="1:2" x14ac:dyDescent="0.25">
      <c r="A9" s="54" t="s">
        <v>165</v>
      </c>
      <c r="B9" s="55">
        <v>23</v>
      </c>
    </row>
    <row r="10" spans="1:2" x14ac:dyDescent="0.25">
      <c r="A10" s="54" t="s">
        <v>94</v>
      </c>
      <c r="B10" s="55">
        <v>25</v>
      </c>
    </row>
    <row r="11" spans="1:2" x14ac:dyDescent="0.25">
      <c r="A11" s="56" t="s">
        <v>123</v>
      </c>
      <c r="B11" s="55">
        <v>22</v>
      </c>
    </row>
    <row r="12" spans="1:2" x14ac:dyDescent="0.25">
      <c r="A12" s="54" t="s">
        <v>103</v>
      </c>
      <c r="B12" s="55">
        <v>23</v>
      </c>
    </row>
    <row r="13" spans="1:2" x14ac:dyDescent="0.25">
      <c r="A13" s="54" t="s">
        <v>152</v>
      </c>
      <c r="B13" s="55">
        <v>23</v>
      </c>
    </row>
    <row r="14" spans="1:2" x14ac:dyDescent="0.25">
      <c r="A14" s="54" t="s">
        <v>144</v>
      </c>
      <c r="B14" s="55">
        <v>21</v>
      </c>
    </row>
    <row r="15" spans="1:2" x14ac:dyDescent="0.25">
      <c r="A15" s="54" t="s">
        <v>102</v>
      </c>
      <c r="B15" s="55">
        <v>22</v>
      </c>
    </row>
    <row r="16" spans="1:2" x14ac:dyDescent="0.25">
      <c r="A16" s="54" t="s">
        <v>142</v>
      </c>
      <c r="B16" s="55">
        <v>24</v>
      </c>
    </row>
    <row r="17" spans="1:2" x14ac:dyDescent="0.25">
      <c r="A17" s="54" t="s">
        <v>135</v>
      </c>
      <c r="B17" s="55">
        <v>24</v>
      </c>
    </row>
    <row r="18" spans="1:2" x14ac:dyDescent="0.25">
      <c r="A18" s="54" t="s">
        <v>95</v>
      </c>
      <c r="B18" s="55">
        <v>22</v>
      </c>
    </row>
    <row r="19" spans="1:2" x14ac:dyDescent="0.25">
      <c r="A19" s="54" t="s">
        <v>124</v>
      </c>
      <c r="B19" s="55">
        <v>24</v>
      </c>
    </row>
    <row r="20" spans="1:2" x14ac:dyDescent="0.25">
      <c r="A20" s="54" t="s">
        <v>128</v>
      </c>
      <c r="B20" s="55">
        <v>20</v>
      </c>
    </row>
    <row r="21" spans="1:2" x14ac:dyDescent="0.25">
      <c r="A21" s="54" t="s">
        <v>109</v>
      </c>
      <c r="B21" s="55">
        <v>22</v>
      </c>
    </row>
    <row r="22" spans="1:2" x14ac:dyDescent="0.25">
      <c r="A22" s="54" t="s">
        <v>166</v>
      </c>
      <c r="B22" s="55">
        <v>24</v>
      </c>
    </row>
    <row r="23" spans="1:2" x14ac:dyDescent="0.25">
      <c r="A23" s="54" t="s">
        <v>112</v>
      </c>
      <c r="B23" s="55">
        <v>21</v>
      </c>
    </row>
    <row r="24" spans="1:2" x14ac:dyDescent="0.25">
      <c r="A24" s="54" t="s">
        <v>114</v>
      </c>
      <c r="B24" s="55">
        <v>16</v>
      </c>
    </row>
    <row r="25" spans="1:2" x14ac:dyDescent="0.25">
      <c r="A25" s="56" t="s">
        <v>82</v>
      </c>
      <c r="B25" s="55">
        <v>17</v>
      </c>
    </row>
    <row r="26" spans="1:2" x14ac:dyDescent="0.25">
      <c r="A26" s="56" t="s">
        <v>87</v>
      </c>
      <c r="B26" s="55">
        <v>18</v>
      </c>
    </row>
    <row r="27" spans="1:2" x14ac:dyDescent="0.25">
      <c r="A27" s="54" t="s">
        <v>86</v>
      </c>
      <c r="B27" s="55">
        <v>20</v>
      </c>
    </row>
    <row r="28" spans="1:2" x14ac:dyDescent="0.25">
      <c r="A28" s="56" t="s">
        <v>97</v>
      </c>
      <c r="B28" s="55">
        <v>19</v>
      </c>
    </row>
    <row r="29" spans="1:2" x14ac:dyDescent="0.25">
      <c r="A29" s="56" t="s">
        <v>98</v>
      </c>
      <c r="B29" s="55">
        <v>19</v>
      </c>
    </row>
    <row r="30" spans="1:2" x14ac:dyDescent="0.25">
      <c r="A30" s="57" t="s">
        <v>98</v>
      </c>
      <c r="B30" s="55">
        <v>20</v>
      </c>
    </row>
    <row r="31" spans="1:2" x14ac:dyDescent="0.25">
      <c r="A31" s="54" t="s">
        <v>150</v>
      </c>
      <c r="B31" s="55">
        <v>23</v>
      </c>
    </row>
    <row r="32" spans="1:2" x14ac:dyDescent="0.25">
      <c r="A32" s="54" t="s">
        <v>104</v>
      </c>
      <c r="B32" s="55">
        <v>22</v>
      </c>
    </row>
    <row r="33" spans="1:2" x14ac:dyDescent="0.25">
      <c r="A33" s="54" t="s">
        <v>126</v>
      </c>
      <c r="B33" s="55">
        <v>22</v>
      </c>
    </row>
    <row r="34" spans="1:2" x14ac:dyDescent="0.25">
      <c r="A34" s="54" t="s">
        <v>136</v>
      </c>
      <c r="B34" s="55">
        <v>25</v>
      </c>
    </row>
    <row r="35" spans="1:2" x14ac:dyDescent="0.25">
      <c r="A35" s="54" t="s">
        <v>85</v>
      </c>
      <c r="B35" s="55">
        <v>18</v>
      </c>
    </row>
    <row r="36" spans="1:2" x14ac:dyDescent="0.25">
      <c r="A36" s="54" t="s">
        <v>138</v>
      </c>
      <c r="B36" s="55">
        <v>21</v>
      </c>
    </row>
    <row r="37" spans="1:2" x14ac:dyDescent="0.25">
      <c r="A37" s="54" t="s">
        <v>162</v>
      </c>
      <c r="B37" s="55">
        <v>24</v>
      </c>
    </row>
    <row r="38" spans="1:2" x14ac:dyDescent="0.25">
      <c r="A38" s="54" t="s">
        <v>160</v>
      </c>
      <c r="B38" s="55">
        <v>22</v>
      </c>
    </row>
    <row r="39" spans="1:2" x14ac:dyDescent="0.25">
      <c r="A39" s="54" t="s">
        <v>129</v>
      </c>
      <c r="B39" s="55">
        <v>25</v>
      </c>
    </row>
    <row r="40" spans="1:2" x14ac:dyDescent="0.25">
      <c r="A40" s="54" t="s">
        <v>113</v>
      </c>
      <c r="B40" s="55">
        <v>19</v>
      </c>
    </row>
    <row r="41" spans="1:2" x14ac:dyDescent="0.25">
      <c r="A41" s="54" t="s">
        <v>84</v>
      </c>
      <c r="B41" s="55">
        <v>22</v>
      </c>
    </row>
    <row r="42" spans="1:2" x14ac:dyDescent="0.25">
      <c r="A42" s="54" t="s">
        <v>158</v>
      </c>
      <c r="B42" s="55">
        <v>22</v>
      </c>
    </row>
    <row r="43" spans="1:2" x14ac:dyDescent="0.25">
      <c r="A43" s="54" t="s">
        <v>148</v>
      </c>
      <c r="B43" s="55">
        <v>24</v>
      </c>
    </row>
    <row r="44" spans="1:2" x14ac:dyDescent="0.25">
      <c r="A44" s="54" t="s">
        <v>122</v>
      </c>
      <c r="B44" s="55">
        <v>21</v>
      </c>
    </row>
    <row r="45" spans="1:2" x14ac:dyDescent="0.25">
      <c r="A45" s="54" t="s">
        <v>125</v>
      </c>
      <c r="B45" s="55">
        <v>24</v>
      </c>
    </row>
    <row r="46" spans="1:2" x14ac:dyDescent="0.25">
      <c r="A46" s="54" t="s">
        <v>88</v>
      </c>
      <c r="B46" s="55">
        <v>19</v>
      </c>
    </row>
    <row r="47" spans="1:2" x14ac:dyDescent="0.25">
      <c r="A47" s="54" t="s">
        <v>167</v>
      </c>
      <c r="B47" s="55">
        <v>22</v>
      </c>
    </row>
    <row r="48" spans="1:2" x14ac:dyDescent="0.25">
      <c r="A48" s="54" t="s">
        <v>155</v>
      </c>
      <c r="B48" s="55">
        <v>20</v>
      </c>
    </row>
    <row r="49" spans="1:2" x14ac:dyDescent="0.25">
      <c r="A49" s="54" t="s">
        <v>140</v>
      </c>
      <c r="B49" s="55">
        <v>22</v>
      </c>
    </row>
    <row r="50" spans="1:2" x14ac:dyDescent="0.25">
      <c r="A50" s="54" t="s">
        <v>161</v>
      </c>
      <c r="B50" s="55">
        <v>21</v>
      </c>
    </row>
    <row r="51" spans="1:2" x14ac:dyDescent="0.25">
      <c r="A51" s="54" t="s">
        <v>134</v>
      </c>
      <c r="B51" s="55">
        <v>21</v>
      </c>
    </row>
    <row r="52" spans="1:2" x14ac:dyDescent="0.25">
      <c r="A52" s="54" t="s">
        <v>83</v>
      </c>
      <c r="B52" s="55">
        <v>23</v>
      </c>
    </row>
    <row r="53" spans="1:2" x14ac:dyDescent="0.25">
      <c r="A53" s="56" t="s">
        <v>168</v>
      </c>
      <c r="B53" s="55">
        <v>20</v>
      </c>
    </row>
    <row r="54" spans="1:2" x14ac:dyDescent="0.25">
      <c r="A54" s="54" t="s">
        <v>116</v>
      </c>
      <c r="B54" s="55">
        <v>20</v>
      </c>
    </row>
    <row r="55" spans="1:2" x14ac:dyDescent="0.25">
      <c r="A55" s="54" t="s">
        <v>154</v>
      </c>
      <c r="B55" s="55">
        <v>22</v>
      </c>
    </row>
    <row r="56" spans="1:2" x14ac:dyDescent="0.25">
      <c r="A56" s="54" t="s">
        <v>108</v>
      </c>
      <c r="B56" s="55">
        <v>23</v>
      </c>
    </row>
    <row r="57" spans="1:2" x14ac:dyDescent="0.25">
      <c r="A57" s="56" t="s">
        <v>121</v>
      </c>
      <c r="B57" s="55">
        <v>25</v>
      </c>
    </row>
    <row r="58" spans="1:2" x14ac:dyDescent="0.25">
      <c r="A58" s="54" t="s">
        <v>146</v>
      </c>
      <c r="B58" s="55">
        <v>25</v>
      </c>
    </row>
    <row r="59" spans="1:2" x14ac:dyDescent="0.25">
      <c r="A59" s="54" t="s">
        <v>101</v>
      </c>
      <c r="B59" s="55">
        <v>19</v>
      </c>
    </row>
    <row r="60" spans="1:2" x14ac:dyDescent="0.25">
      <c r="A60" s="57" t="s">
        <v>147</v>
      </c>
      <c r="B60" s="55">
        <v>24</v>
      </c>
    </row>
    <row r="61" spans="1:2" x14ac:dyDescent="0.25">
      <c r="A61" s="54" t="s">
        <v>141</v>
      </c>
      <c r="B61" s="55">
        <v>25</v>
      </c>
    </row>
    <row r="62" spans="1:2" x14ac:dyDescent="0.25">
      <c r="A62" s="56" t="s">
        <v>169</v>
      </c>
      <c r="B62" s="55">
        <v>21</v>
      </c>
    </row>
    <row r="63" spans="1:2" x14ac:dyDescent="0.25">
      <c r="A63" s="54" t="s">
        <v>118</v>
      </c>
      <c r="B63" s="55">
        <v>21</v>
      </c>
    </row>
    <row r="64" spans="1:2" x14ac:dyDescent="0.25">
      <c r="A64" s="54" t="s">
        <v>120</v>
      </c>
      <c r="B64" s="55">
        <v>23</v>
      </c>
    </row>
    <row r="65" spans="1:2" x14ac:dyDescent="0.25">
      <c r="A65" s="54" t="s">
        <v>106</v>
      </c>
      <c r="B65" s="55">
        <v>25</v>
      </c>
    </row>
    <row r="66" spans="1:2" x14ac:dyDescent="0.25">
      <c r="A66" s="54" t="s">
        <v>156</v>
      </c>
      <c r="B66" s="55">
        <v>21</v>
      </c>
    </row>
    <row r="67" spans="1:2" x14ac:dyDescent="0.25">
      <c r="A67" s="54" t="s">
        <v>159</v>
      </c>
      <c r="B67" s="55">
        <v>19</v>
      </c>
    </row>
    <row r="68" spans="1:2" x14ac:dyDescent="0.25">
      <c r="A68" s="54" t="s">
        <v>119</v>
      </c>
      <c r="B68" s="55">
        <v>24</v>
      </c>
    </row>
    <row r="69" spans="1:2" x14ac:dyDescent="0.25">
      <c r="A69" s="57" t="s">
        <v>105</v>
      </c>
      <c r="B69" s="55">
        <v>20</v>
      </c>
    </row>
    <row r="70" spans="1:2" x14ac:dyDescent="0.25">
      <c r="A70" s="54" t="s">
        <v>157</v>
      </c>
      <c r="B70" s="55">
        <v>24</v>
      </c>
    </row>
    <row r="71" spans="1:2" x14ac:dyDescent="0.25">
      <c r="A71" s="54" t="s">
        <v>115</v>
      </c>
      <c r="B71" s="55">
        <v>20</v>
      </c>
    </row>
    <row r="72" spans="1:2" x14ac:dyDescent="0.25">
      <c r="A72" s="54" t="s">
        <v>131</v>
      </c>
      <c r="B72" s="55">
        <v>23</v>
      </c>
    </row>
    <row r="73" spans="1:2" x14ac:dyDescent="0.25">
      <c r="A73" s="54" t="s">
        <v>145</v>
      </c>
      <c r="B73" s="55">
        <v>18</v>
      </c>
    </row>
    <row r="74" spans="1:2" x14ac:dyDescent="0.25">
      <c r="A74" s="54" t="s">
        <v>117</v>
      </c>
      <c r="B74" s="55">
        <v>20</v>
      </c>
    </row>
    <row r="75" spans="1:2" x14ac:dyDescent="0.25">
      <c r="A75" s="54" t="s">
        <v>110</v>
      </c>
      <c r="B75" s="55">
        <v>19</v>
      </c>
    </row>
    <row r="76" spans="1:2" x14ac:dyDescent="0.25">
      <c r="A76" s="54" t="s">
        <v>151</v>
      </c>
      <c r="B76" s="55">
        <v>23</v>
      </c>
    </row>
    <row r="77" spans="1:2" x14ac:dyDescent="0.25">
      <c r="A77" s="54" t="s">
        <v>132</v>
      </c>
      <c r="B77" s="55">
        <v>18</v>
      </c>
    </row>
    <row r="78" spans="1:2" x14ac:dyDescent="0.25">
      <c r="A78" s="54" t="s">
        <v>139</v>
      </c>
      <c r="B78" s="55">
        <v>19</v>
      </c>
    </row>
    <row r="79" spans="1:2" x14ac:dyDescent="0.25">
      <c r="A79" s="57" t="s">
        <v>91</v>
      </c>
      <c r="B79" s="55">
        <v>21</v>
      </c>
    </row>
    <row r="80" spans="1:2" x14ac:dyDescent="0.25">
      <c r="A80" s="54" t="s">
        <v>99</v>
      </c>
      <c r="B80" s="55">
        <v>23</v>
      </c>
    </row>
    <row r="81" spans="1:2" x14ac:dyDescent="0.25">
      <c r="A81" s="58" t="s">
        <v>149</v>
      </c>
      <c r="B81" s="55">
        <v>24</v>
      </c>
    </row>
    <row r="82" spans="1:2" x14ac:dyDescent="0.25">
      <c r="A82" s="56" t="s">
        <v>170</v>
      </c>
      <c r="B82" s="55">
        <v>19</v>
      </c>
    </row>
    <row r="83" spans="1:2" x14ac:dyDescent="0.25">
      <c r="A83" s="54" t="s">
        <v>107</v>
      </c>
      <c r="B83" s="55">
        <v>21</v>
      </c>
    </row>
    <row r="84" spans="1:2" x14ac:dyDescent="0.25">
      <c r="A84" s="54" t="s">
        <v>96</v>
      </c>
      <c r="B84" s="55">
        <v>23</v>
      </c>
    </row>
    <row r="85" spans="1:2" x14ac:dyDescent="0.25">
      <c r="A85" s="54" t="s">
        <v>143</v>
      </c>
      <c r="B85" s="55">
        <v>21</v>
      </c>
    </row>
    <row r="86" spans="1:2" x14ac:dyDescent="0.25">
      <c r="A86" s="54" t="s">
        <v>93</v>
      </c>
      <c r="B86" s="55">
        <v>23</v>
      </c>
    </row>
    <row r="87" spans="1:2" x14ac:dyDescent="0.25">
      <c r="A87" s="54" t="s">
        <v>171</v>
      </c>
      <c r="B87" s="55">
        <v>24</v>
      </c>
    </row>
    <row r="88" spans="1:2" x14ac:dyDescent="0.25">
      <c r="A88" s="54" t="s">
        <v>172</v>
      </c>
      <c r="B88" s="55">
        <v>23</v>
      </c>
    </row>
    <row r="89" spans="1:2" x14ac:dyDescent="0.25">
      <c r="A89" s="56" t="s">
        <v>92</v>
      </c>
      <c r="B89" s="55">
        <v>21</v>
      </c>
    </row>
    <row r="90" spans="1:2" x14ac:dyDescent="0.25">
      <c r="A90" s="54" t="s">
        <v>173</v>
      </c>
      <c r="B90" s="55">
        <v>21</v>
      </c>
    </row>
    <row r="91" spans="1:2" x14ac:dyDescent="0.25">
      <c r="A91" s="54" t="s">
        <v>174</v>
      </c>
      <c r="B91" s="55">
        <v>25</v>
      </c>
    </row>
    <row r="92" spans="1:2" x14ac:dyDescent="0.25">
      <c r="A92" s="54" t="s">
        <v>90</v>
      </c>
      <c r="B92" s="55">
        <v>21</v>
      </c>
    </row>
    <row r="93" spans="1:2" x14ac:dyDescent="0.25">
      <c r="A93" s="54" t="s">
        <v>111</v>
      </c>
      <c r="B93" s="55">
        <v>21</v>
      </c>
    </row>
    <row r="94" spans="1:2" x14ac:dyDescent="0.25">
      <c r="A94" s="54" t="s">
        <v>100</v>
      </c>
      <c r="B94" s="55">
        <v>23</v>
      </c>
    </row>
    <row r="95" spans="1:2" x14ac:dyDescent="0.25">
      <c r="A95" s="54" t="s">
        <v>133</v>
      </c>
      <c r="B95" s="55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 ANR CT Structures</vt:lpstr>
      <vt:lpstr>Job 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kfarrell</dc:creator>
  <cp:lastModifiedBy>Tameka Rhenee Primm</cp:lastModifiedBy>
  <dcterms:created xsi:type="dcterms:W3CDTF">2023-10-20T20:45:34Z</dcterms:created>
  <dcterms:modified xsi:type="dcterms:W3CDTF">2025-01-24T20:07:49Z</dcterms:modified>
</cp:coreProperties>
</file>